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AWP&amp;B 2022\"/>
    </mc:Choice>
  </mc:AlternateContent>
  <xr:revisionPtr revIDLastSave="0" documentId="8_{E7B58676-628D-4B93-A1B1-A902BE95131C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AWP&amp;B 2022" sheetId="3" r:id="rId1"/>
    <sheet name="GEF" sheetId="6" r:id="rId2"/>
    <sheet name="GCF" sheetId="4" r:id="rId3"/>
  </sheets>
  <definedNames>
    <definedName name="_xlnm._FilterDatabase" localSheetId="0" hidden="1">'AWP&amp;B 2022'!$A:$A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4" i="3" l="1"/>
  <c r="C56" i="3"/>
  <c r="C7" i="6"/>
  <c r="C6" i="6"/>
  <c r="C5" i="6"/>
  <c r="C4" i="6"/>
  <c r="C44" i="3"/>
  <c r="C39" i="3"/>
  <c r="C37" i="3"/>
  <c r="C35" i="3" s="1"/>
  <c r="C34" i="3"/>
  <c r="C24" i="3"/>
  <c r="C20" i="3"/>
  <c r="C17" i="3"/>
  <c r="C13" i="3"/>
  <c r="C12" i="3"/>
  <c r="C11" i="3"/>
  <c r="C9" i="3"/>
  <c r="C8" i="3"/>
  <c r="C7" i="3"/>
  <c r="C28" i="3"/>
  <c r="C5" i="3" l="1"/>
  <c r="C14" i="3"/>
  <c r="C27" i="3"/>
  <c r="C5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11" authorId="0" shapeId="0" xr:uid="{96FC6570-CC4B-4D78-B0FA-C0C581A2C9C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20% of contract value </t>
        </r>
      </text>
    </comment>
    <comment ref="C20" authorId="0" shapeId="0" xr:uid="{B15E6F9D-2CD6-445C-ACDF-9BA2C3E8D08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Bid price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4" authorId="0" shapeId="0" xr:uid="{486CF3BE-B550-452F-A626-503FA604381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20% of contract value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10" authorId="0" shapeId="0" xr:uid="{72469DAF-6159-43CB-A31C-C349E018F9EC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all activities funded by GCF</t>
        </r>
      </text>
    </comment>
  </commentList>
</comments>
</file>

<file path=xl/sharedStrings.xml><?xml version="1.0" encoding="utf-8"?>
<sst xmlns="http://schemas.openxmlformats.org/spreadsheetml/2006/main" count="160" uniqueCount="90">
  <si>
    <t>Budget (UA)</t>
  </si>
  <si>
    <t>Feb</t>
  </si>
  <si>
    <t>May</t>
  </si>
  <si>
    <t>July</t>
  </si>
  <si>
    <t>Aug</t>
  </si>
  <si>
    <t xml:space="preserve">1.1 Water Supply Infrastructure </t>
  </si>
  <si>
    <t>ADF</t>
  </si>
  <si>
    <t>GEF</t>
  </si>
  <si>
    <t>RWSSI</t>
  </si>
  <si>
    <t>GCF</t>
  </si>
  <si>
    <t>Design, Supply and Installation of Drip Irrigation Kits in Schools</t>
  </si>
  <si>
    <t xml:space="preserve">Total Budget for all the components </t>
  </si>
  <si>
    <t>Jan</t>
  </si>
  <si>
    <t>2.2 Sector Coordination, monitoring &amp; performance strengthering Including TAs</t>
  </si>
  <si>
    <t>Donor</t>
  </si>
  <si>
    <t>Procurement of hydrological monioring equipment for DWR</t>
  </si>
  <si>
    <t>Mar</t>
  </si>
  <si>
    <t>Apr</t>
  </si>
  <si>
    <t>Jun</t>
  </si>
  <si>
    <t>Sept</t>
  </si>
  <si>
    <t>Oct</t>
  </si>
  <si>
    <t>Nov</t>
  </si>
  <si>
    <t>Dec</t>
  </si>
  <si>
    <t>Supervision of water supply infrastructure works</t>
  </si>
  <si>
    <t>Month</t>
  </si>
  <si>
    <t>Municipal Waste Collection Centers</t>
  </si>
  <si>
    <t>RWSSIFT</t>
  </si>
  <si>
    <t xml:space="preserve">Household Demonstration  VIP latrine </t>
  </si>
  <si>
    <t xml:space="preserve">Training of Artesian </t>
  </si>
  <si>
    <t>Construction of demonstation toilets</t>
  </si>
  <si>
    <t xml:space="preserve">Recruitment of consultant </t>
  </si>
  <si>
    <t xml:space="preserve">Design work </t>
  </si>
  <si>
    <t>1.WASH INFRASTRUCTURE</t>
  </si>
  <si>
    <t>TSF</t>
  </si>
  <si>
    <t>Training of 144 Wash Committees</t>
  </si>
  <si>
    <r>
      <t xml:space="preserve">Train 50 MDFTs on O&amp;M strategy/manual developed for rural WASH, including </t>
    </r>
    <r>
      <rPr>
        <b/>
        <sz val="10"/>
        <color theme="1"/>
        <rFont val="Times New Roman"/>
        <family val="1"/>
      </rPr>
      <t>e</t>
    </r>
    <r>
      <rPr>
        <b/>
        <i/>
        <sz val="10"/>
        <color theme="1"/>
        <rFont val="Times New Roman"/>
        <family val="1"/>
      </rPr>
      <t>ffective gender mainstreaming on Climate SMART WASH</t>
    </r>
  </si>
  <si>
    <r>
      <t xml:space="preserve">Train 100 VDCs on O&amp;M strategy/manual developed for rural WASH, including </t>
    </r>
    <r>
      <rPr>
        <b/>
        <i/>
        <sz val="10"/>
        <color theme="1"/>
        <rFont val="Times New Roman"/>
        <family val="1"/>
      </rPr>
      <t>effective gender mainstreaming in Climate SMART WASH</t>
    </r>
    <r>
      <rPr>
        <sz val="10"/>
        <color theme="1"/>
        <rFont val="Times New Roman"/>
        <family val="1"/>
      </rPr>
      <t xml:space="preserve"> with at least 33% female representation</t>
    </r>
  </si>
  <si>
    <t>Piloting of a Regional Water Users Asso. (CRRN) &amp; NBR</t>
  </si>
  <si>
    <t xml:space="preserve">Project implementation Technical Assistants </t>
  </si>
  <si>
    <t xml:space="preserve">Joint sector review &amp; Sector perforance reviews </t>
  </si>
  <si>
    <t xml:space="preserve">internship for WASH sector Young professionals </t>
  </si>
  <si>
    <t xml:space="preserve"> Implementation of Hygiene Promotion &amp; Educ.</t>
  </si>
  <si>
    <t xml:space="preserve">Mid-Term Review </t>
  </si>
  <si>
    <t>3.1 Water Resource Mgt for Improved Livelihood</t>
  </si>
  <si>
    <t xml:space="preserve">1.2 SANITATION INFRASTRUCTURE </t>
  </si>
  <si>
    <t xml:space="preserve">1.4 B Reha of dumpsites, Matrl Recovey flties &amp;Compositing  flties </t>
  </si>
  <si>
    <t xml:space="preserve">4.1 Project Management Unit </t>
  </si>
  <si>
    <t xml:space="preserve">ESMP Monitoring </t>
  </si>
  <si>
    <t xml:space="preserve">Office Consumables </t>
  </si>
  <si>
    <t>Project Implementation Admin Staff</t>
  </si>
  <si>
    <t>Project Implementation Cost</t>
  </si>
  <si>
    <t xml:space="preserve">Performance Incentive </t>
  </si>
  <si>
    <t xml:space="preserve">Vehicle Operation and Maintenance </t>
  </si>
  <si>
    <t xml:space="preserve">Field Travel Allowances </t>
  </si>
  <si>
    <t>M &amp; E Field Visits (Field Allowance/Per diem)</t>
  </si>
  <si>
    <t xml:space="preserve">External Audit </t>
  </si>
  <si>
    <t xml:space="preserve">1st Quarter </t>
  </si>
  <si>
    <t xml:space="preserve">2nd Quarter </t>
  </si>
  <si>
    <t xml:space="preserve">3rd Quarter </t>
  </si>
  <si>
    <t>4th Quarter</t>
  </si>
  <si>
    <t>CSRWASHDEP AWB 2022</t>
  </si>
  <si>
    <t xml:space="preserve">Consultancy for Network design and Supervision </t>
  </si>
  <si>
    <t xml:space="preserve">Completion of Design and Tender process </t>
  </si>
  <si>
    <t xml:space="preserve"> Water Supply works</t>
  </si>
  <si>
    <t>RWSSTF</t>
  </si>
  <si>
    <t>Drilling of production boreholes (103)</t>
  </si>
  <si>
    <t>Drilling of Observation boreholes (50)</t>
  </si>
  <si>
    <t>Supply and Installation of Solar water pumping systems (Mini)</t>
  </si>
  <si>
    <t>Supply and Installation of Solar water pumping systems (Large)</t>
  </si>
  <si>
    <t xml:space="preserve">Upgrading and Expansion of SWP systems </t>
  </si>
  <si>
    <t>Submission of Design Report</t>
  </si>
  <si>
    <t>Construction of Institional VIP latrines</t>
  </si>
  <si>
    <t>Submission of Detailed Design Report</t>
  </si>
  <si>
    <t>Procurement of waste Collection vehicles</t>
  </si>
  <si>
    <t xml:space="preserve">Consultancy for Ground water Mapping </t>
  </si>
  <si>
    <t xml:space="preserve"> Consultancy for the WASH mapping  &amp; Web-Based M&amp;E Systems</t>
  </si>
  <si>
    <t>2.3 Sector Coordination, monitoring &amp; performance strengthering Including Tas</t>
  </si>
  <si>
    <t xml:space="preserve">2.4 Sector stakeholders and grass root beneficiary training </t>
  </si>
  <si>
    <t xml:space="preserve"> Training of relevant WASH Sector Professionals </t>
  </si>
  <si>
    <t>Organise International Study Tours/Learning Visits (50% female participants)</t>
  </si>
  <si>
    <t xml:space="preserve">consultancy for Annual Sector Performance Review </t>
  </si>
  <si>
    <t>Organise National Study Tours/Learning Visits</t>
  </si>
  <si>
    <t>AVAILABLE FUNDS</t>
  </si>
  <si>
    <t>Jul</t>
  </si>
  <si>
    <t>Sep</t>
  </si>
  <si>
    <t>Acttivities</t>
  </si>
  <si>
    <t>Total</t>
  </si>
  <si>
    <t xml:space="preserve"> Institutional Sanitation facilities - 40No </t>
  </si>
  <si>
    <t xml:space="preserve"> Waste Management Study and Landfill design</t>
  </si>
  <si>
    <t xml:space="preserve">FUNDS NOT AVAILABLE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</si>
</sst>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#,##0;\-#,##0;\-"/>
    <numFmt numFmtId="167" formatCode="[$-10809]#,##0;\-#,##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i/>
      <sz val="10"/>
      <color rgb="FF000000"/>
      <name val="Times New Roman"/>
      <family val="1"/>
    </font>
    <font>
      <sz val="10"/>
      <color theme="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0"/>
      <color theme="1"/>
      <name val="Times New Roman"/>
      <family val="1"/>
    </font>
    <font>
      <sz val="10"/>
      <color theme="5"/>
      <name val="Times New Roman"/>
      <family val="1"/>
    </font>
    <font>
      <sz val="11"/>
      <name val="Times New Roman"/>
      <family val="1"/>
    </font>
    <font>
      <b/>
      <sz val="10.5"/>
      <name val="Times New Roman"/>
      <family val="1"/>
    </font>
    <font>
      <i/>
      <sz val="10.5"/>
      <color theme="1"/>
      <name val="Times New Roman"/>
      <family val="1"/>
    </font>
    <font>
      <i/>
      <sz val="10.5"/>
      <name val="Times New Roman"/>
      <family val="1"/>
    </font>
    <font>
      <sz val="11"/>
      <color theme="0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i/>
      <sz val="12"/>
      <color theme="1"/>
      <name val="Times New Roman"/>
      <family val="1"/>
    </font>
    <font>
      <sz val="12"/>
      <color theme="5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0"/>
      <name val="Times New Roman"/>
      <family val="1"/>
    </font>
    <font>
      <sz val="10"/>
      <color theme="3"/>
      <name val="Times New Roman"/>
      <family val="1"/>
    </font>
    <font>
      <sz val="11"/>
      <color theme="3"/>
      <name val="Times New Roman"/>
      <family val="1"/>
    </font>
    <font>
      <b/>
      <sz val="11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2" fillId="0" borderId="0"/>
  </cellStyleXfs>
  <cellXfs count="207">
    <xf numFmtId="0" fontId="0" fillId="0" borderId="0" xfId="0"/>
    <xf numFmtId="0" fontId="0" fillId="2" borderId="0" xfId="0" applyFill="1"/>
    <xf numFmtId="0" fontId="3" fillId="0" borderId="0" xfId="0" applyFont="1"/>
    <xf numFmtId="0" fontId="0" fillId="0" borderId="0" xfId="0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7" fontId="7" fillId="0" borderId="1" xfId="0" applyNumberFormat="1" applyFont="1" applyFill="1" applyBorder="1"/>
    <xf numFmtId="0" fontId="8" fillId="0" borderId="1" xfId="0" applyFont="1" applyBorder="1" applyAlignment="1" applyProtection="1">
      <alignment horizontal="left" vertical="top" wrapText="1" readingOrder="1"/>
      <protection locked="0"/>
    </xf>
    <xf numFmtId="0" fontId="0" fillId="0" borderId="1" xfId="0" applyBorder="1"/>
    <xf numFmtId="0" fontId="15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2" fillId="0" borderId="1" xfId="2" applyFont="1" applyBorder="1"/>
    <xf numFmtId="0" fontId="14" fillId="0" borderId="1" xfId="0" applyFont="1" applyBorder="1" applyAlignment="1" applyProtection="1">
      <alignment horizontal="left" vertical="top" wrapText="1" readingOrder="1"/>
      <protection locked="0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 applyProtection="1">
      <alignment vertical="top" wrapText="1" readingOrder="1"/>
      <protection locked="0"/>
    </xf>
    <xf numFmtId="17" fontId="7" fillId="0" borderId="4" xfId="0" applyNumberFormat="1" applyFont="1" applyBorder="1"/>
    <xf numFmtId="0" fontId="7" fillId="0" borderId="4" xfId="0" applyFont="1" applyFill="1" applyBorder="1"/>
    <xf numFmtId="0" fontId="12" fillId="2" borderId="4" xfId="0" applyFont="1" applyFill="1" applyBorder="1"/>
    <xf numFmtId="0" fontId="12" fillId="0" borderId="4" xfId="0" applyFont="1" applyFill="1" applyBorder="1"/>
    <xf numFmtId="0" fontId="16" fillId="3" borderId="4" xfId="0" applyFont="1" applyFill="1" applyBorder="1"/>
    <xf numFmtId="0" fontId="16" fillId="2" borderId="4" xfId="0" applyFont="1" applyFill="1" applyBorder="1"/>
    <xf numFmtId="0" fontId="7" fillId="2" borderId="4" xfId="0" applyFont="1" applyFill="1" applyBorder="1"/>
    <xf numFmtId="17" fontId="7" fillId="0" borderId="7" xfId="0" applyNumberFormat="1" applyFont="1" applyBorder="1"/>
    <xf numFmtId="0" fontId="7" fillId="0" borderId="7" xfId="0" applyFont="1" applyFill="1" applyBorder="1"/>
    <xf numFmtId="0" fontId="7" fillId="2" borderId="7" xfId="0" applyFont="1" applyFill="1" applyBorder="1"/>
    <xf numFmtId="0" fontId="12" fillId="0" borderId="7" xfId="0" applyFont="1" applyFill="1" applyBorder="1"/>
    <xf numFmtId="0" fontId="16" fillId="3" borderId="7" xfId="0" applyFont="1" applyFill="1" applyBorder="1"/>
    <xf numFmtId="0" fontId="16" fillId="2" borderId="7" xfId="0" applyFont="1" applyFill="1" applyBorder="1"/>
    <xf numFmtId="17" fontId="7" fillId="0" borderId="19" xfId="0" applyNumberFormat="1" applyFont="1" applyBorder="1"/>
    <xf numFmtId="17" fontId="7" fillId="0" borderId="6" xfId="0" applyNumberFormat="1" applyFont="1" applyBorder="1"/>
    <xf numFmtId="0" fontId="7" fillId="0" borderId="6" xfId="0" applyFont="1" applyFill="1" applyBorder="1"/>
    <xf numFmtId="0" fontId="7" fillId="2" borderId="6" xfId="0" applyFont="1" applyFill="1" applyBorder="1"/>
    <xf numFmtId="0" fontId="12" fillId="0" borderId="6" xfId="0" applyFont="1" applyFill="1" applyBorder="1"/>
    <xf numFmtId="0" fontId="16" fillId="3" borderId="6" xfId="0" applyFont="1" applyFill="1" applyBorder="1"/>
    <xf numFmtId="0" fontId="16" fillId="2" borderId="6" xfId="0" applyFont="1" applyFill="1" applyBorder="1"/>
    <xf numFmtId="0" fontId="12" fillId="0" borderId="22" xfId="2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justify" vertical="center"/>
    </xf>
    <xf numFmtId="0" fontId="7" fillId="0" borderId="23" xfId="0" applyFont="1" applyBorder="1" applyAlignment="1">
      <alignment vertical="center" wrapText="1"/>
    </xf>
    <xf numFmtId="0" fontId="14" fillId="0" borderId="1" xfId="0" applyFont="1" applyBorder="1" applyAlignment="1" applyProtection="1">
      <alignment vertical="top" wrapText="1" readingOrder="1"/>
      <protection locked="0"/>
    </xf>
    <xf numFmtId="0" fontId="8" fillId="2" borderId="1" xfId="0" applyFont="1" applyFill="1" applyBorder="1" applyAlignment="1" applyProtection="1">
      <alignment horizontal="left" vertical="top" wrapText="1" readingOrder="1"/>
      <protection locked="0"/>
    </xf>
    <xf numFmtId="0" fontId="12" fillId="0" borderId="7" xfId="2" applyFont="1" applyBorder="1"/>
    <xf numFmtId="0" fontId="14" fillId="2" borderId="1" xfId="0" applyFont="1" applyFill="1" applyBorder="1" applyAlignment="1" applyProtection="1">
      <alignment horizontal="left" vertical="top" wrapText="1" readingOrder="1"/>
      <protection locked="0"/>
    </xf>
    <xf numFmtId="165" fontId="9" fillId="0" borderId="4" xfId="1" applyNumberFormat="1" applyFont="1" applyBorder="1" applyAlignment="1">
      <alignment wrapText="1"/>
    </xf>
    <xf numFmtId="164" fontId="9" fillId="0" borderId="4" xfId="1" applyFont="1" applyFill="1" applyBorder="1" applyAlignment="1">
      <alignment wrapText="1"/>
    </xf>
    <xf numFmtId="164" fontId="9" fillId="2" borderId="4" xfId="1" applyFont="1" applyFill="1" applyBorder="1" applyAlignment="1">
      <alignment wrapText="1"/>
    </xf>
    <xf numFmtId="0" fontId="7" fillId="0" borderId="22" xfId="0" applyFont="1" applyBorder="1" applyAlignment="1">
      <alignment wrapText="1"/>
    </xf>
    <xf numFmtId="0" fontId="7" fillId="3" borderId="1" xfId="0" applyFont="1" applyFill="1" applyBorder="1"/>
    <xf numFmtId="0" fontId="7" fillId="3" borderId="4" xfId="0" applyFont="1" applyFill="1" applyBorder="1"/>
    <xf numFmtId="0" fontId="7" fillId="3" borderId="6" xfId="0" applyFont="1" applyFill="1" applyBorder="1"/>
    <xf numFmtId="0" fontId="12" fillId="3" borderId="4" xfId="0" applyFont="1" applyFill="1" applyBorder="1"/>
    <xf numFmtId="0" fontId="12" fillId="3" borderId="6" xfId="0" applyFont="1" applyFill="1" applyBorder="1"/>
    <xf numFmtId="165" fontId="9" fillId="2" borderId="4" xfId="1" applyNumberFormat="1" applyFont="1" applyFill="1" applyBorder="1" applyAlignment="1">
      <alignment wrapText="1"/>
    </xf>
    <xf numFmtId="0" fontId="7" fillId="2" borderId="16" xfId="0" applyFont="1" applyFill="1" applyBorder="1"/>
    <xf numFmtId="0" fontId="13" fillId="2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6" fillId="0" borderId="27" xfId="0" applyFont="1" applyBorder="1" applyAlignment="1">
      <alignment wrapText="1"/>
    </xf>
    <xf numFmtId="17" fontId="7" fillId="0" borderId="19" xfId="0" applyNumberFormat="1" applyFont="1" applyFill="1" applyBorder="1"/>
    <xf numFmtId="17" fontId="7" fillId="0" borderId="30" xfId="0" applyNumberFormat="1" applyFont="1" applyFill="1" applyBorder="1"/>
    <xf numFmtId="17" fontId="7" fillId="0" borderId="31" xfId="0" applyNumberFormat="1" applyFont="1" applyFill="1" applyBorder="1"/>
    <xf numFmtId="17" fontId="7" fillId="0" borderId="6" xfId="0" applyNumberFormat="1" applyFont="1" applyFill="1" applyBorder="1"/>
    <xf numFmtId="17" fontId="7" fillId="0" borderId="5" xfId="0" applyNumberFormat="1" applyFont="1" applyFill="1" applyBorder="1"/>
    <xf numFmtId="0" fontId="6" fillId="0" borderId="4" xfId="0" applyFont="1" applyBorder="1" applyAlignment="1">
      <alignment wrapText="1"/>
    </xf>
    <xf numFmtId="165" fontId="12" fillId="0" borderId="4" xfId="1" applyNumberFormat="1" applyFont="1" applyBorder="1" applyAlignment="1">
      <alignment wrapText="1"/>
    </xf>
    <xf numFmtId="164" fontId="6" fillId="2" borderId="4" xfId="1" applyFont="1" applyFill="1" applyBorder="1" applyAlignment="1">
      <alignment wrapText="1"/>
    </xf>
    <xf numFmtId="17" fontId="7" fillId="0" borderId="34" xfId="0" applyNumberFormat="1" applyFont="1" applyBorder="1"/>
    <xf numFmtId="17" fontId="7" fillId="0" borderId="35" xfId="0" applyNumberFormat="1" applyFont="1" applyBorder="1"/>
    <xf numFmtId="17" fontId="7" fillId="0" borderId="31" xfId="0" applyNumberFormat="1" applyFont="1" applyBorder="1"/>
    <xf numFmtId="17" fontId="7" fillId="0" borderId="5" xfId="0" applyNumberFormat="1" applyFont="1" applyBorder="1"/>
    <xf numFmtId="0" fontId="7" fillId="0" borderId="5" xfId="0" applyFont="1" applyFill="1" applyBorder="1"/>
    <xf numFmtId="0" fontId="7" fillId="3" borderId="5" xfId="0" applyFont="1" applyFill="1" applyBorder="1"/>
    <xf numFmtId="0" fontId="12" fillId="0" borderId="5" xfId="0" applyFont="1" applyFill="1" applyBorder="1"/>
    <xf numFmtId="0" fontId="12" fillId="2" borderId="6" xfId="0" applyFont="1" applyFill="1" applyBorder="1"/>
    <xf numFmtId="0" fontId="12" fillId="2" borderId="5" xfId="0" applyFont="1" applyFill="1" applyBorder="1"/>
    <xf numFmtId="0" fontId="12" fillId="3" borderId="5" xfId="0" applyFont="1" applyFill="1" applyBorder="1"/>
    <xf numFmtId="0" fontId="7" fillId="2" borderId="5" xfId="0" applyFont="1" applyFill="1" applyBorder="1"/>
    <xf numFmtId="0" fontId="16" fillId="3" borderId="5" xfId="0" applyFont="1" applyFill="1" applyBorder="1"/>
    <xf numFmtId="0" fontId="16" fillId="2" borderId="5" xfId="0" applyFont="1" applyFill="1" applyBorder="1"/>
    <xf numFmtId="0" fontId="7" fillId="2" borderId="8" xfId="0" applyFont="1" applyFill="1" applyBorder="1"/>
    <xf numFmtId="0" fontId="7" fillId="2" borderId="12" xfId="0" applyFont="1" applyFill="1" applyBorder="1"/>
    <xf numFmtId="0" fontId="10" fillId="0" borderId="1" xfId="0" applyFont="1" applyBorder="1" applyAlignment="1">
      <alignment horizontal="left"/>
    </xf>
    <xf numFmtId="0" fontId="12" fillId="2" borderId="7" xfId="0" applyFont="1" applyFill="1" applyBorder="1"/>
    <xf numFmtId="0" fontId="20" fillId="0" borderId="1" xfId="0" applyFont="1" applyBorder="1" applyAlignment="1">
      <alignment horizontal="center"/>
    </xf>
    <xf numFmtId="165" fontId="9" fillId="5" borderId="4" xfId="1" applyNumberFormat="1" applyFont="1" applyFill="1" applyBorder="1" applyAlignment="1">
      <alignment wrapText="1"/>
    </xf>
    <xf numFmtId="0" fontId="10" fillId="0" borderId="0" xfId="0" applyFont="1"/>
    <xf numFmtId="0" fontId="10" fillId="0" borderId="27" xfId="0" applyFont="1" applyBorder="1"/>
    <xf numFmtId="0" fontId="10" fillId="0" borderId="38" xfId="0" applyFont="1" applyBorder="1"/>
    <xf numFmtId="0" fontId="10" fillId="0" borderId="29" xfId="0" applyFont="1" applyBorder="1"/>
    <xf numFmtId="0" fontId="7" fillId="0" borderId="0" xfId="0" applyFont="1"/>
    <xf numFmtId="0" fontId="10" fillId="0" borderId="1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3" borderId="1" xfId="0" applyFont="1" applyFill="1" applyBorder="1"/>
    <xf numFmtId="0" fontId="10" fillId="3" borderId="5" xfId="0" applyFont="1" applyFill="1" applyBorder="1"/>
    <xf numFmtId="0" fontId="10" fillId="3" borderId="6" xfId="0" applyFont="1" applyFill="1" applyBorder="1"/>
    <xf numFmtId="0" fontId="21" fillId="0" borderId="1" xfId="0" applyFont="1" applyFill="1" applyBorder="1"/>
    <xf numFmtId="0" fontId="21" fillId="0" borderId="5" xfId="0" applyFont="1" applyBorder="1"/>
    <xf numFmtId="0" fontId="21" fillId="0" borderId="6" xfId="0" applyFont="1" applyBorder="1"/>
    <xf numFmtId="0" fontId="21" fillId="0" borderId="1" xfId="0" applyFont="1" applyBorder="1"/>
    <xf numFmtId="0" fontId="21" fillId="3" borderId="1" xfId="0" applyFont="1" applyFill="1" applyBorder="1"/>
    <xf numFmtId="0" fontId="21" fillId="3" borderId="5" xfId="0" applyFont="1" applyFill="1" applyBorder="1"/>
    <xf numFmtId="0" fontId="21" fillId="3" borderId="6" xfId="0" applyFont="1" applyFill="1" applyBorder="1"/>
    <xf numFmtId="0" fontId="10" fillId="2" borderId="2" xfId="0" applyFont="1" applyFill="1" applyBorder="1"/>
    <xf numFmtId="0" fontId="10" fillId="2" borderId="8" xfId="0" applyFont="1" applyFill="1" applyBorder="1"/>
    <xf numFmtId="0" fontId="10" fillId="2" borderId="12" xfId="0" applyFont="1" applyFill="1" applyBorder="1"/>
    <xf numFmtId="0" fontId="22" fillId="0" borderId="1" xfId="0" applyFont="1" applyBorder="1"/>
    <xf numFmtId="0" fontId="10" fillId="2" borderId="0" xfId="0" applyFont="1" applyFill="1"/>
    <xf numFmtId="0" fontId="10" fillId="2" borderId="6" xfId="0" applyFont="1" applyFill="1" applyBorder="1"/>
    <xf numFmtId="0" fontId="10" fillId="0" borderId="4" xfId="0" applyFont="1" applyBorder="1"/>
    <xf numFmtId="0" fontId="10" fillId="0" borderId="16" xfId="0" applyFont="1" applyBorder="1"/>
    <xf numFmtId="0" fontId="10" fillId="0" borderId="8" xfId="0" applyFont="1" applyBorder="1"/>
    <xf numFmtId="0" fontId="10" fillId="0" borderId="12" xfId="0" applyFont="1" applyBorder="1"/>
    <xf numFmtId="0" fontId="10" fillId="0" borderId="2" xfId="0" applyFont="1" applyBorder="1"/>
    <xf numFmtId="0" fontId="23" fillId="0" borderId="1" xfId="0" applyFont="1" applyBorder="1"/>
    <xf numFmtId="3" fontId="21" fillId="0" borderId="4" xfId="0" applyNumberFormat="1" applyFont="1" applyBorder="1"/>
    <xf numFmtId="0" fontId="10" fillId="3" borderId="4" xfId="0" applyFont="1" applyFill="1" applyBorder="1"/>
    <xf numFmtId="0" fontId="10" fillId="0" borderId="7" xfId="0" applyFont="1" applyBorder="1"/>
    <xf numFmtId="164" fontId="10" fillId="0" borderId="4" xfId="1" applyFont="1" applyFill="1" applyBorder="1"/>
    <xf numFmtId="0" fontId="24" fillId="0" borderId="1" xfId="0" applyFont="1" applyBorder="1"/>
    <xf numFmtId="0" fontId="10" fillId="3" borderId="20" xfId="0" applyFont="1" applyFill="1" applyBorder="1"/>
    <xf numFmtId="0" fontId="10" fillId="0" borderId="0" xfId="0" applyFont="1" applyBorder="1"/>
    <xf numFmtId="0" fontId="10" fillId="0" borderId="37" xfId="0" applyFont="1" applyBorder="1"/>
    <xf numFmtId="3" fontId="10" fillId="0" borderId="4" xfId="0" applyNumberFormat="1" applyFont="1" applyBorder="1"/>
    <xf numFmtId="0" fontId="10" fillId="0" borderId="8" xfId="0" applyFont="1" applyBorder="1" applyAlignment="1">
      <alignment horizontal="center"/>
    </xf>
    <xf numFmtId="0" fontId="10" fillId="3" borderId="7" xfId="0" applyFont="1" applyFill="1" applyBorder="1"/>
    <xf numFmtId="0" fontId="10" fillId="0" borderId="18" xfId="0" applyFont="1" applyBorder="1"/>
    <xf numFmtId="0" fontId="10" fillId="0" borderId="3" xfId="0" applyFont="1" applyBorder="1"/>
    <xf numFmtId="0" fontId="22" fillId="0" borderId="9" xfId="0" applyFont="1" applyBorder="1"/>
    <xf numFmtId="164" fontId="21" fillId="0" borderId="4" xfId="1" applyFont="1" applyFill="1" applyBorder="1" applyAlignment="1">
      <alignment horizontal="left"/>
    </xf>
    <xf numFmtId="0" fontId="10" fillId="0" borderId="10" xfId="0" applyFont="1" applyBorder="1"/>
    <xf numFmtId="0" fontId="10" fillId="0" borderId="13" xfId="0" applyFont="1" applyBorder="1"/>
    <xf numFmtId="0" fontId="10" fillId="0" borderId="11" xfId="0" applyFont="1" applyBorder="1"/>
    <xf numFmtId="0" fontId="10" fillId="0" borderId="14" xfId="0" applyFont="1" applyBorder="1"/>
    <xf numFmtId="0" fontId="10" fillId="3" borderId="0" xfId="0" applyFont="1" applyFill="1" applyBorder="1"/>
    <xf numFmtId="0" fontId="10" fillId="3" borderId="36" xfId="0" applyFont="1" applyFill="1" applyBorder="1"/>
    <xf numFmtId="0" fontId="10" fillId="3" borderId="17" xfId="0" applyFont="1" applyFill="1" applyBorder="1"/>
    <xf numFmtId="0" fontId="10" fillId="2" borderId="1" xfId="0" applyFont="1" applyFill="1" applyBorder="1"/>
    <xf numFmtId="0" fontId="10" fillId="2" borderId="5" xfId="0" applyFont="1" applyFill="1" applyBorder="1"/>
    <xf numFmtId="0" fontId="7" fillId="0" borderId="22" xfId="0" applyFont="1" applyBorder="1" applyAlignment="1">
      <alignment horizontal="center" wrapText="1"/>
    </xf>
    <xf numFmtId="164" fontId="7" fillId="0" borderId="24" xfId="1" applyFont="1" applyBorder="1" applyAlignment="1">
      <alignment horizontal="right" wrapText="1"/>
    </xf>
    <xf numFmtId="0" fontId="25" fillId="2" borderId="1" xfId="0" applyFont="1" applyFill="1" applyBorder="1"/>
    <xf numFmtId="164" fontId="7" fillId="0" borderId="25" xfId="1" applyFont="1" applyBorder="1" applyAlignment="1">
      <alignment wrapText="1"/>
    </xf>
    <xf numFmtId="164" fontId="7" fillId="0" borderId="24" xfId="1" applyFont="1" applyBorder="1" applyAlignment="1">
      <alignment wrapText="1"/>
    </xf>
    <xf numFmtId="167" fontId="14" fillId="0" borderId="4" xfId="0" applyNumberFormat="1" applyFont="1" applyBorder="1" applyAlignment="1" applyProtection="1">
      <alignment horizontal="right" vertical="top" wrapText="1" readingOrder="1"/>
      <protection locked="0"/>
    </xf>
    <xf numFmtId="0" fontId="25" fillId="3" borderId="1" xfId="0" applyFont="1" applyFill="1" applyBorder="1"/>
    <xf numFmtId="0" fontId="7" fillId="0" borderId="1" xfId="0" applyFont="1" applyBorder="1"/>
    <xf numFmtId="0" fontId="7" fillId="0" borderId="6" xfId="0" applyFont="1" applyBorder="1"/>
    <xf numFmtId="0" fontId="7" fillId="0" borderId="21" xfId="0" applyFont="1" applyBorder="1"/>
    <xf numFmtId="0" fontId="7" fillId="0" borderId="32" xfId="0" applyFont="1" applyBorder="1"/>
    <xf numFmtId="0" fontId="7" fillId="0" borderId="33" xfId="0" applyFont="1" applyBorder="1"/>
    <xf numFmtId="0" fontId="5" fillId="0" borderId="4" xfId="0" applyFont="1" applyBorder="1" applyAlignment="1">
      <alignment horizontal="center"/>
    </xf>
    <xf numFmtId="0" fontId="26" fillId="2" borderId="0" xfId="0" applyFont="1" applyFill="1" applyBorder="1"/>
    <xf numFmtId="0" fontId="26" fillId="2" borderId="0" xfId="0" applyFont="1" applyFill="1"/>
    <xf numFmtId="165" fontId="6" fillId="0" borderId="26" xfId="1" applyNumberFormat="1" applyFont="1" applyBorder="1" applyAlignment="1">
      <alignment wrapText="1"/>
    </xf>
    <xf numFmtId="165" fontId="8" fillId="6" borderId="39" xfId="0" applyNumberFormat="1" applyFont="1" applyFill="1" applyBorder="1" applyAlignment="1" applyProtection="1">
      <alignment horizontal="left" vertical="top" wrapText="1" readingOrder="1"/>
      <protection locked="0"/>
    </xf>
    <xf numFmtId="0" fontId="26" fillId="0" borderId="0" xfId="0" applyFont="1"/>
    <xf numFmtId="0" fontId="29" fillId="0" borderId="1" xfId="0" applyFont="1" applyBorder="1" applyAlignment="1">
      <alignment wrapText="1"/>
    </xf>
    <xf numFmtId="165" fontId="29" fillId="0" borderId="1" xfId="1" applyNumberFormat="1" applyFont="1" applyBorder="1" applyAlignment="1">
      <alignment wrapText="1"/>
    </xf>
    <xf numFmtId="0" fontId="29" fillId="0" borderId="1" xfId="0" applyFont="1" applyFill="1" applyBorder="1"/>
    <xf numFmtId="0" fontId="29" fillId="2" borderId="1" xfId="0" applyFont="1" applyFill="1" applyBorder="1"/>
    <xf numFmtId="0" fontId="29" fillId="3" borderId="1" xfId="0" applyFont="1" applyFill="1" applyBorder="1"/>
    <xf numFmtId="165" fontId="26" fillId="0" borderId="0" xfId="0" applyNumberFormat="1" applyFont="1"/>
    <xf numFmtId="0" fontId="30" fillId="0" borderId="0" xfId="0" applyFont="1" applyAlignment="1">
      <alignment horizontal="right"/>
    </xf>
    <xf numFmtId="0" fontId="28" fillId="7" borderId="1" xfId="0" applyFont="1" applyFill="1" applyBorder="1"/>
    <xf numFmtId="0" fontId="31" fillId="0" borderId="1" xfId="0" applyFont="1" applyBorder="1" applyAlignment="1">
      <alignment horizontal="center"/>
    </xf>
    <xf numFmtId="0" fontId="29" fillId="0" borderId="0" xfId="0" applyFont="1"/>
    <xf numFmtId="0" fontId="32" fillId="0" borderId="1" xfId="0" applyFont="1" applyBorder="1"/>
    <xf numFmtId="0" fontId="26" fillId="0" borderId="1" xfId="0" applyFont="1" applyBorder="1"/>
    <xf numFmtId="0" fontId="29" fillId="0" borderId="1" xfId="0" applyFont="1" applyBorder="1"/>
    <xf numFmtId="0" fontId="33" fillId="0" borderId="1" xfId="0" applyFont="1" applyBorder="1" applyAlignment="1" applyProtection="1">
      <alignment vertical="top" wrapText="1" readingOrder="1"/>
      <protection locked="0"/>
    </xf>
    <xf numFmtId="0" fontId="26" fillId="3" borderId="1" xfId="0" applyFont="1" applyFill="1" applyBorder="1"/>
    <xf numFmtId="0" fontId="29" fillId="0" borderId="1" xfId="2" applyFont="1" applyBorder="1"/>
    <xf numFmtId="0" fontId="35" fillId="2" borderId="1" xfId="0" applyFont="1" applyFill="1" applyBorder="1"/>
    <xf numFmtId="0" fontId="26" fillId="2" borderId="1" xfId="0" applyFont="1" applyFill="1" applyBorder="1"/>
    <xf numFmtId="0" fontId="26" fillId="0" borderId="40" xfId="0" applyFont="1" applyBorder="1"/>
    <xf numFmtId="0" fontId="26" fillId="0" borderId="41" xfId="0" applyFont="1" applyBorder="1"/>
    <xf numFmtId="0" fontId="26" fillId="0" borderId="42" xfId="0" applyFont="1" applyBorder="1"/>
    <xf numFmtId="3" fontId="26" fillId="0" borderId="1" xfId="0" applyNumberFormat="1" applyFont="1" applyBorder="1"/>
    <xf numFmtId="164" fontId="26" fillId="0" borderId="1" xfId="1" applyFont="1" applyFill="1" applyBorder="1"/>
    <xf numFmtId="165" fontId="29" fillId="0" borderId="1" xfId="1" applyNumberFormat="1" applyFont="1" applyBorder="1" applyAlignment="1" applyProtection="1">
      <alignment vertical="top" wrapText="1"/>
      <protection locked="0"/>
    </xf>
    <xf numFmtId="166" fontId="29" fillId="0" borderId="1" xfId="2" applyNumberFormat="1" applyFont="1" applyBorder="1" applyAlignment="1">
      <alignment horizontal="right"/>
    </xf>
    <xf numFmtId="0" fontId="34" fillId="0" borderId="1" xfId="0" applyFont="1" applyBorder="1" applyAlignment="1">
      <alignment wrapText="1"/>
    </xf>
    <xf numFmtId="43" fontId="28" fillId="0" borderId="1" xfId="0" applyNumberFormat="1" applyFont="1" applyBorder="1" applyAlignment="1">
      <alignment wrapText="1"/>
    </xf>
    <xf numFmtId="0" fontId="36" fillId="3" borderId="4" xfId="0" applyFont="1" applyFill="1" applyBorder="1"/>
    <xf numFmtId="0" fontId="36" fillId="3" borderId="5" xfId="0" applyFont="1" applyFill="1" applyBorder="1"/>
    <xf numFmtId="0" fontId="36" fillId="3" borderId="6" xfId="0" applyFont="1" applyFill="1" applyBorder="1"/>
    <xf numFmtId="0" fontId="36" fillId="3" borderId="7" xfId="0" applyFont="1" applyFill="1" applyBorder="1"/>
    <xf numFmtId="0" fontId="37" fillId="3" borderId="1" xfId="0" applyFont="1" applyFill="1" applyBorder="1"/>
    <xf numFmtId="0" fontId="37" fillId="3" borderId="5" xfId="0" applyFont="1" applyFill="1" applyBorder="1"/>
    <xf numFmtId="0" fontId="37" fillId="3" borderId="6" xfId="0" applyFont="1" applyFill="1" applyBorder="1"/>
    <xf numFmtId="0" fontId="31" fillId="0" borderId="1" xfId="0" applyFont="1" applyBorder="1" applyAlignment="1">
      <alignment horizontal="center" wrapText="1"/>
    </xf>
    <xf numFmtId="165" fontId="6" fillId="8" borderId="4" xfId="1" applyNumberFormat="1" applyFont="1" applyFill="1" applyBorder="1" applyAlignment="1">
      <alignment wrapText="1"/>
    </xf>
    <xf numFmtId="164" fontId="13" fillId="9" borderId="28" xfId="1" applyFont="1" applyFill="1" applyBorder="1"/>
    <xf numFmtId="4" fontId="11" fillId="10" borderId="1" xfId="0" applyNumberFormat="1" applyFont="1" applyFill="1" applyBorder="1"/>
    <xf numFmtId="0" fontId="10" fillId="0" borderId="3" xfId="0" applyFont="1" applyBorder="1" applyAlignment="1">
      <alignment horizontal="center"/>
    </xf>
    <xf numFmtId="164" fontId="12" fillId="0" borderId="4" xfId="1" applyFont="1" applyBorder="1"/>
    <xf numFmtId="164" fontId="12" fillId="0" borderId="15" xfId="1" applyFont="1" applyFill="1" applyBorder="1"/>
    <xf numFmtId="164" fontId="12" fillId="2" borderId="4" xfId="1" applyFont="1" applyFill="1" applyBorder="1" applyAlignment="1">
      <alignment wrapText="1"/>
    </xf>
    <xf numFmtId="164" fontId="12" fillId="0" borderId="13" xfId="1" applyFont="1" applyBorder="1"/>
    <xf numFmtId="164" fontId="13" fillId="5" borderId="28" xfId="1" applyFont="1" applyFill="1" applyBorder="1"/>
    <xf numFmtId="0" fontId="38" fillId="0" borderId="1" xfId="0" applyFont="1" applyBorder="1" applyAlignment="1">
      <alignment wrapText="1"/>
    </xf>
    <xf numFmtId="0" fontId="5" fillId="0" borderId="0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2609-4DE0-4D1F-B952-C1F57754D7C2}">
  <dimension ref="A1:O59"/>
  <sheetViews>
    <sheetView tabSelected="1" topLeftCell="A43" zoomScale="127" zoomScaleNormal="110" zoomScalePageLayoutView="110" workbookViewId="0">
      <selection activeCell="B36" sqref="B36"/>
    </sheetView>
  </sheetViews>
  <sheetFormatPr defaultColWidth="8.81640625" defaultRowHeight="14.5" x14ac:dyDescent="0.35"/>
  <cols>
    <col min="1" max="1" width="9.54296875" bestFit="1" customWidth="1"/>
    <col min="2" max="2" width="64.08984375" bestFit="1" customWidth="1"/>
    <col min="3" max="3" width="12.6328125" bestFit="1" customWidth="1"/>
    <col min="4" max="4" width="4.36328125" customWidth="1"/>
    <col min="5" max="5" width="4.1796875" customWidth="1"/>
    <col min="6" max="6" width="4.08984375" customWidth="1"/>
    <col min="7" max="7" width="3.90625" customWidth="1"/>
    <col min="8" max="8" width="4.453125" customWidth="1"/>
    <col min="9" max="9" width="4.1796875" customWidth="1"/>
    <col min="10" max="10" width="4.08984375" customWidth="1"/>
    <col min="11" max="12" width="4.453125" customWidth="1"/>
    <col min="13" max="13" width="4.81640625" customWidth="1"/>
    <col min="14" max="14" width="3.81640625" customWidth="1"/>
    <col min="15" max="15" width="4.08984375" customWidth="1"/>
  </cols>
  <sheetData>
    <row r="1" spans="1:15" ht="15" thickBot="1" x14ac:dyDescent="0.4">
      <c r="A1" s="89"/>
      <c r="B1" s="89"/>
      <c r="C1" s="89"/>
      <c r="D1" s="90" t="s">
        <v>56</v>
      </c>
      <c r="E1" s="91"/>
      <c r="F1" s="92"/>
      <c r="G1" s="90" t="s">
        <v>57</v>
      </c>
      <c r="H1" s="91"/>
      <c r="I1" s="92"/>
      <c r="J1" s="90" t="s">
        <v>58</v>
      </c>
      <c r="K1" s="91"/>
      <c r="L1" s="92"/>
      <c r="M1" s="90" t="s">
        <v>59</v>
      </c>
      <c r="N1" s="91"/>
      <c r="O1" s="92"/>
    </row>
    <row r="2" spans="1:15" ht="15" thickBot="1" x14ac:dyDescent="0.4">
      <c r="A2" s="93"/>
      <c r="B2" s="93"/>
      <c r="C2" s="93"/>
      <c r="D2" s="206" t="s">
        <v>24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1:15" x14ac:dyDescent="0.35">
      <c r="A3" s="4" t="s">
        <v>14</v>
      </c>
      <c r="B3" s="5" t="s">
        <v>60</v>
      </c>
      <c r="C3" s="67" t="s">
        <v>0</v>
      </c>
      <c r="D3" s="32" t="s">
        <v>12</v>
      </c>
      <c r="E3" s="71" t="s">
        <v>1</v>
      </c>
      <c r="F3" s="72" t="s">
        <v>16</v>
      </c>
      <c r="G3" s="32" t="s">
        <v>17</v>
      </c>
      <c r="H3" s="70" t="s">
        <v>2</v>
      </c>
      <c r="I3" s="72" t="s">
        <v>18</v>
      </c>
      <c r="J3" s="32" t="s">
        <v>3</v>
      </c>
      <c r="K3" s="63" t="s">
        <v>4</v>
      </c>
      <c r="L3" s="64" t="s">
        <v>19</v>
      </c>
      <c r="M3" s="62" t="s">
        <v>20</v>
      </c>
      <c r="N3" s="63" t="s">
        <v>21</v>
      </c>
      <c r="O3" s="64" t="s">
        <v>22</v>
      </c>
    </row>
    <row r="4" spans="1:15" x14ac:dyDescent="0.35">
      <c r="A4" s="4"/>
      <c r="B4" s="5" t="s">
        <v>32</v>
      </c>
      <c r="C4" s="67"/>
      <c r="D4" s="33"/>
      <c r="E4" s="19"/>
      <c r="F4" s="73"/>
      <c r="G4" s="33"/>
      <c r="H4" s="26"/>
      <c r="I4" s="73"/>
      <c r="J4" s="33"/>
      <c r="K4" s="9"/>
      <c r="L4" s="66"/>
      <c r="M4" s="65"/>
      <c r="N4" s="9"/>
      <c r="O4" s="66"/>
    </row>
    <row r="5" spans="1:15" ht="15" thickBot="1" x14ac:dyDescent="0.4">
      <c r="A5" s="6"/>
      <c r="B5" s="10" t="s">
        <v>5</v>
      </c>
      <c r="C5" s="159">
        <f>C7+C8+C9+C11+C12+C13</f>
        <v>2690497.647435897</v>
      </c>
      <c r="D5" s="34"/>
      <c r="E5" s="20"/>
      <c r="F5" s="74"/>
      <c r="G5" s="34"/>
      <c r="H5" s="27"/>
      <c r="I5" s="74"/>
      <c r="J5" s="34"/>
      <c r="K5" s="94"/>
      <c r="L5" s="95"/>
      <c r="M5" s="96"/>
      <c r="N5" s="94"/>
      <c r="O5" s="95"/>
    </row>
    <row r="6" spans="1:15" ht="14.5" customHeight="1" thickTop="1" x14ac:dyDescent="0.35">
      <c r="A6" s="6" t="s">
        <v>6</v>
      </c>
      <c r="B6" s="12" t="s">
        <v>61</v>
      </c>
      <c r="C6" s="158"/>
      <c r="D6" s="34"/>
      <c r="E6" s="20"/>
      <c r="F6" s="74"/>
      <c r="G6" s="35"/>
      <c r="H6" s="28"/>
      <c r="I6" s="80"/>
      <c r="J6" s="35"/>
      <c r="K6" s="94"/>
      <c r="L6" s="95"/>
      <c r="M6" s="96"/>
      <c r="N6" s="94"/>
      <c r="O6" s="95"/>
    </row>
    <row r="7" spans="1:15" ht="14.5" customHeight="1" x14ac:dyDescent="0.35">
      <c r="A7" s="6"/>
      <c r="B7" s="60" t="s">
        <v>62</v>
      </c>
      <c r="C7" s="47">
        <f>(133366-26673.2)/1.2</f>
        <v>88910.666666666672</v>
      </c>
      <c r="D7" s="53"/>
      <c r="E7" s="52"/>
      <c r="F7" s="75"/>
      <c r="G7" s="53"/>
      <c r="H7" s="28"/>
      <c r="I7" s="80"/>
      <c r="J7" s="35"/>
      <c r="K7" s="94"/>
      <c r="L7" s="95"/>
      <c r="M7" s="96"/>
      <c r="N7" s="94"/>
      <c r="O7" s="95"/>
    </row>
    <row r="8" spans="1:15" x14ac:dyDescent="0.35">
      <c r="A8" s="6"/>
      <c r="B8" s="85" t="s">
        <v>23</v>
      </c>
      <c r="C8" s="47">
        <f>((314274/24)*6)/1.2</f>
        <v>65473.75</v>
      </c>
      <c r="D8" s="35"/>
      <c r="E8" s="25"/>
      <c r="F8" s="80"/>
      <c r="G8" s="35"/>
      <c r="H8" s="28"/>
      <c r="I8" s="80"/>
      <c r="J8" s="53"/>
      <c r="K8" s="97"/>
      <c r="L8" s="98"/>
      <c r="M8" s="99"/>
      <c r="N8" s="97"/>
      <c r="O8" s="98"/>
    </row>
    <row r="9" spans="1:15" s="2" customFormat="1" x14ac:dyDescent="0.35">
      <c r="A9" s="7" t="s">
        <v>64</v>
      </c>
      <c r="B9" s="13" t="s">
        <v>65</v>
      </c>
      <c r="C9" s="68">
        <f>218046.32/1.43</f>
        <v>152479.94405594407</v>
      </c>
      <c r="D9" s="55"/>
      <c r="E9" s="54"/>
      <c r="F9" s="79"/>
      <c r="G9" s="55"/>
      <c r="H9" s="29"/>
      <c r="I9" s="76"/>
      <c r="J9" s="36"/>
      <c r="K9" s="100"/>
      <c r="L9" s="101"/>
      <c r="M9" s="102"/>
      <c r="N9" s="103"/>
      <c r="O9" s="101"/>
    </row>
    <row r="10" spans="1:15" s="2" customFormat="1" ht="16.5" customHeight="1" x14ac:dyDescent="0.35">
      <c r="A10" s="7"/>
      <c r="B10" s="14" t="s">
        <v>63</v>
      </c>
      <c r="C10" s="68"/>
      <c r="D10" s="77"/>
      <c r="E10" s="21"/>
      <c r="F10" s="78"/>
      <c r="G10" s="36"/>
      <c r="H10" s="29"/>
      <c r="I10" s="76"/>
      <c r="J10" s="36"/>
      <c r="K10" s="103"/>
      <c r="L10" s="101"/>
      <c r="M10" s="102"/>
      <c r="N10" s="103"/>
      <c r="O10" s="101"/>
    </row>
    <row r="11" spans="1:15" s="2" customFormat="1" ht="16" customHeight="1" x14ac:dyDescent="0.35">
      <c r="A11" s="87" t="s">
        <v>7</v>
      </c>
      <c r="B11" s="13" t="s">
        <v>68</v>
      </c>
      <c r="C11" s="68">
        <f>(12880373/1.43)*0.2</f>
        <v>1801450.7692307692</v>
      </c>
      <c r="D11" s="36"/>
      <c r="E11" s="22"/>
      <c r="F11" s="76"/>
      <c r="G11" s="36"/>
      <c r="H11" s="86"/>
      <c r="I11" s="78"/>
      <c r="J11" s="55"/>
      <c r="K11" s="104"/>
      <c r="L11" s="105"/>
      <c r="M11" s="106"/>
      <c r="N11" s="104"/>
      <c r="O11" s="105"/>
    </row>
    <row r="12" spans="1:15" s="2" customFormat="1" ht="16" customHeight="1" x14ac:dyDescent="0.35">
      <c r="A12" s="87" t="s">
        <v>7</v>
      </c>
      <c r="B12" s="13" t="s">
        <v>67</v>
      </c>
      <c r="C12" s="68">
        <f>(2173839/1.43)*0.2</f>
        <v>304033.42657342664</v>
      </c>
      <c r="D12" s="36"/>
      <c r="E12" s="22"/>
      <c r="F12" s="76"/>
      <c r="G12" s="36"/>
      <c r="H12" s="86"/>
      <c r="I12" s="78"/>
      <c r="J12" s="55"/>
      <c r="K12" s="104"/>
      <c r="L12" s="105"/>
      <c r="M12" s="106"/>
      <c r="N12" s="104"/>
      <c r="O12" s="105"/>
    </row>
    <row r="13" spans="1:15" s="2" customFormat="1" ht="16.5" customHeight="1" x14ac:dyDescent="0.35">
      <c r="A13" s="87" t="s">
        <v>7</v>
      </c>
      <c r="B13" s="13" t="s">
        <v>69</v>
      </c>
      <c r="C13" s="68">
        <f>(1988766/1.43)*0.2</f>
        <v>278149.09090909094</v>
      </c>
      <c r="D13" s="36"/>
      <c r="E13" s="22"/>
      <c r="F13" s="76"/>
      <c r="G13" s="36"/>
      <c r="H13" s="86"/>
      <c r="I13" s="78"/>
      <c r="J13" s="55"/>
      <c r="K13" s="104"/>
      <c r="L13" s="105"/>
      <c r="M13" s="106"/>
      <c r="N13" s="104"/>
      <c r="O13" s="105"/>
    </row>
    <row r="14" spans="1:15" s="1" customFormat="1" ht="15" thickBot="1" x14ac:dyDescent="0.4">
      <c r="A14" s="8"/>
      <c r="B14" s="58" t="s">
        <v>44</v>
      </c>
      <c r="C14" s="159">
        <f>SUM(C15:C25)</f>
        <v>683857.90570782451</v>
      </c>
      <c r="D14" s="35"/>
      <c r="E14" s="25"/>
      <c r="F14" s="80"/>
      <c r="G14" s="35"/>
      <c r="H14" s="57"/>
      <c r="I14" s="83"/>
      <c r="J14" s="84"/>
      <c r="K14" s="107"/>
      <c r="L14" s="108"/>
      <c r="M14" s="109"/>
      <c r="N14" s="107"/>
      <c r="O14" s="108"/>
    </row>
    <row r="15" spans="1:15" s="1" customFormat="1" ht="13" customHeight="1" thickTop="1" x14ac:dyDescent="0.35">
      <c r="A15" s="17" t="s">
        <v>6</v>
      </c>
      <c r="B15" s="110" t="s">
        <v>25</v>
      </c>
      <c r="C15" s="111"/>
      <c r="D15" s="112"/>
      <c r="E15" s="113"/>
      <c r="F15" s="95"/>
      <c r="G15" s="96"/>
      <c r="H15" s="114"/>
      <c r="I15" s="115"/>
      <c r="J15" s="116"/>
      <c r="K15" s="117"/>
      <c r="L15" s="115"/>
      <c r="M15" s="116"/>
      <c r="N15" s="117"/>
      <c r="O15" s="115"/>
    </row>
    <row r="16" spans="1:15" s="1" customFormat="1" ht="13" customHeight="1" x14ac:dyDescent="0.35">
      <c r="A16" s="17"/>
      <c r="B16" s="118" t="s">
        <v>70</v>
      </c>
      <c r="C16" s="119"/>
      <c r="D16" s="99"/>
      <c r="E16" s="120"/>
      <c r="F16" s="98"/>
      <c r="G16" s="96"/>
      <c r="H16" s="121"/>
      <c r="I16" s="95"/>
      <c r="J16" s="96"/>
      <c r="K16" s="94"/>
      <c r="L16" s="95"/>
      <c r="M16" s="96"/>
      <c r="N16" s="94"/>
      <c r="O16" s="95"/>
    </row>
    <row r="17" spans="1:15" s="1" customFormat="1" ht="13" customHeight="1" x14ac:dyDescent="0.35">
      <c r="A17" s="17" t="s">
        <v>26</v>
      </c>
      <c r="B17" s="110" t="s">
        <v>27</v>
      </c>
      <c r="C17" s="122">
        <f>121407/1.43</f>
        <v>84900</v>
      </c>
      <c r="D17" s="96"/>
      <c r="E17" s="113"/>
      <c r="F17" s="95"/>
      <c r="G17" s="96"/>
      <c r="H17" s="121"/>
      <c r="I17" s="95"/>
      <c r="J17" s="96"/>
      <c r="K17" s="94"/>
      <c r="L17" s="95"/>
      <c r="M17" s="96"/>
      <c r="N17" s="94"/>
      <c r="O17" s="115"/>
    </row>
    <row r="18" spans="1:15" s="1" customFormat="1" ht="13" customHeight="1" x14ac:dyDescent="0.35">
      <c r="A18" s="17"/>
      <c r="B18" s="123" t="s">
        <v>28</v>
      </c>
      <c r="C18" s="119"/>
      <c r="D18" s="99"/>
      <c r="E18" s="120"/>
      <c r="F18" s="98"/>
      <c r="G18" s="124"/>
      <c r="H18" s="125"/>
      <c r="I18" s="126"/>
      <c r="J18" s="96"/>
      <c r="K18" s="94"/>
      <c r="L18" s="95"/>
      <c r="M18" s="96"/>
      <c r="N18" s="94"/>
      <c r="O18" s="115"/>
    </row>
    <row r="19" spans="1:15" s="1" customFormat="1" ht="13" customHeight="1" x14ac:dyDescent="0.35">
      <c r="A19" s="17"/>
      <c r="B19" s="123" t="s">
        <v>29</v>
      </c>
      <c r="C19" s="127"/>
      <c r="D19" s="99"/>
      <c r="E19" s="120"/>
      <c r="F19" s="98"/>
      <c r="G19" s="99"/>
      <c r="H19" s="121"/>
      <c r="I19" s="95"/>
      <c r="J19" s="96"/>
      <c r="K19" s="94"/>
      <c r="L19" s="95"/>
      <c r="M19" s="96"/>
      <c r="N19" s="94"/>
      <c r="O19" s="95"/>
    </row>
    <row r="20" spans="1:15" s="1" customFormat="1" ht="13" customHeight="1" x14ac:dyDescent="0.35">
      <c r="A20" s="17" t="s">
        <v>26</v>
      </c>
      <c r="B20" s="110" t="s">
        <v>87</v>
      </c>
      <c r="C20" s="122">
        <f>28656200/73.7</f>
        <v>388822.25237449119</v>
      </c>
      <c r="D20" s="96"/>
      <c r="E20" s="113"/>
      <c r="F20" s="95"/>
      <c r="G20" s="96"/>
      <c r="H20" s="121"/>
      <c r="I20" s="95"/>
      <c r="J20" s="96"/>
      <c r="K20" s="94"/>
      <c r="L20" s="95"/>
      <c r="M20" s="96"/>
      <c r="N20" s="94"/>
      <c r="O20" s="128"/>
    </row>
    <row r="21" spans="1:15" s="1" customFormat="1" ht="13" customHeight="1" x14ac:dyDescent="0.35">
      <c r="A21" s="17"/>
      <c r="B21" s="123" t="s">
        <v>71</v>
      </c>
      <c r="C21" s="113"/>
      <c r="D21" s="99"/>
      <c r="E21" s="120"/>
      <c r="F21" s="98"/>
      <c r="G21" s="99"/>
      <c r="H21" s="129"/>
      <c r="I21" s="98"/>
      <c r="J21" s="96"/>
      <c r="K21" s="94"/>
      <c r="L21" s="95"/>
      <c r="M21" s="96"/>
      <c r="N21" s="94"/>
      <c r="O21" s="128"/>
    </row>
    <row r="22" spans="1:15" s="1" customFormat="1" ht="13" customHeight="1" x14ac:dyDescent="0.35">
      <c r="A22" s="94"/>
      <c r="B22" s="123" t="s">
        <v>30</v>
      </c>
      <c r="C22" s="113"/>
      <c r="D22" s="96"/>
      <c r="E22" s="113"/>
      <c r="F22" s="98"/>
      <c r="G22" s="99"/>
      <c r="H22" s="129"/>
      <c r="I22" s="98"/>
      <c r="J22" s="130"/>
      <c r="K22" s="94"/>
      <c r="L22" s="95"/>
      <c r="M22" s="96"/>
      <c r="N22" s="94"/>
      <c r="O22" s="95"/>
    </row>
    <row r="23" spans="1:15" s="1" customFormat="1" ht="13" customHeight="1" x14ac:dyDescent="0.35">
      <c r="A23" s="94"/>
      <c r="B23" s="123" t="s">
        <v>31</v>
      </c>
      <c r="C23" s="113"/>
      <c r="D23" s="96"/>
      <c r="E23" s="113"/>
      <c r="F23" s="95"/>
      <c r="G23" s="96"/>
      <c r="H23" s="125"/>
      <c r="I23" s="95"/>
      <c r="J23" s="99"/>
      <c r="K23" s="97"/>
      <c r="L23" s="98"/>
      <c r="M23" s="96"/>
      <c r="N23" s="94"/>
      <c r="O23" s="95"/>
    </row>
    <row r="24" spans="1:15" s="1" customFormat="1" ht="13" customHeight="1" x14ac:dyDescent="0.35">
      <c r="A24" s="199" t="s">
        <v>6</v>
      </c>
      <c r="B24" s="132" t="s">
        <v>88</v>
      </c>
      <c r="C24" s="133">
        <f>(315203.48/1.2)*0.8</f>
        <v>210135.65333333332</v>
      </c>
      <c r="D24" s="134"/>
      <c r="E24" s="135"/>
      <c r="F24" s="136"/>
      <c r="G24" s="134"/>
      <c r="H24" s="137"/>
      <c r="I24" s="136"/>
      <c r="J24" s="134"/>
      <c r="K24" s="131"/>
      <c r="L24" s="136"/>
      <c r="M24" s="134"/>
      <c r="N24" s="94"/>
      <c r="O24" s="95"/>
    </row>
    <row r="25" spans="1:15" s="1" customFormat="1" ht="13" customHeight="1" x14ac:dyDescent="0.35">
      <c r="A25" s="94"/>
      <c r="B25" s="123" t="s">
        <v>72</v>
      </c>
      <c r="C25" s="113"/>
      <c r="D25" s="99"/>
      <c r="E25" s="138"/>
      <c r="F25" s="139"/>
      <c r="G25" s="99"/>
      <c r="H25" s="140"/>
      <c r="I25" s="98"/>
      <c r="J25" s="96"/>
      <c r="K25" s="94"/>
      <c r="L25" s="95"/>
      <c r="M25" s="96"/>
      <c r="N25" s="94"/>
      <c r="O25" s="95"/>
    </row>
    <row r="26" spans="1:15" s="1" customFormat="1" ht="13" customHeight="1" x14ac:dyDescent="0.35">
      <c r="A26" s="6" t="s">
        <v>64</v>
      </c>
      <c r="B26" s="15" t="s">
        <v>74</v>
      </c>
      <c r="C26" s="47">
        <v>115875</v>
      </c>
      <c r="D26" s="34"/>
      <c r="E26" s="20"/>
      <c r="F26" s="74"/>
      <c r="G26" s="34"/>
      <c r="H26" s="27"/>
      <c r="I26" s="74"/>
      <c r="J26" s="34"/>
      <c r="K26" s="94"/>
      <c r="L26" s="95"/>
      <c r="M26" s="96"/>
      <c r="N26" s="94"/>
      <c r="O26" s="95"/>
    </row>
    <row r="27" spans="1:15" s="1" customFormat="1" ht="13" customHeight="1" x14ac:dyDescent="0.35">
      <c r="A27" s="8"/>
      <c r="B27" s="18" t="s">
        <v>13</v>
      </c>
      <c r="C27" s="196">
        <f>SUM(C28:C34)</f>
        <v>592701.33266621444</v>
      </c>
      <c r="D27" s="34"/>
      <c r="E27" s="20"/>
      <c r="F27" s="74"/>
      <c r="G27" s="34"/>
      <c r="H27" s="27"/>
      <c r="I27" s="74"/>
      <c r="J27" s="34"/>
      <c r="K27" s="141"/>
      <c r="L27" s="142"/>
      <c r="M27" s="112"/>
      <c r="N27" s="141"/>
      <c r="O27" s="142"/>
    </row>
    <row r="28" spans="1:15" s="1" customFormat="1" ht="13" customHeight="1" x14ac:dyDescent="0.35">
      <c r="A28" s="8"/>
      <c r="B28" s="16" t="s">
        <v>75</v>
      </c>
      <c r="C28" s="56">
        <f>(415120.59-(63391.13+98164.93))/1.2</f>
        <v>211303.77500000002</v>
      </c>
      <c r="D28" s="53"/>
      <c r="E28" s="52"/>
      <c r="F28" s="75"/>
      <c r="G28" s="38"/>
      <c r="H28" s="31"/>
      <c r="I28" s="82"/>
      <c r="J28" s="38"/>
      <c r="K28" s="145"/>
      <c r="L28" s="142"/>
      <c r="M28" s="112"/>
      <c r="N28" s="141"/>
      <c r="O28" s="142"/>
    </row>
    <row r="29" spans="1:15" s="1" customFormat="1" ht="13" customHeight="1" x14ac:dyDescent="0.35">
      <c r="A29" s="143" t="s">
        <v>33</v>
      </c>
      <c r="B29" s="39" t="s">
        <v>79</v>
      </c>
      <c r="C29" s="144">
        <v>100000</v>
      </c>
      <c r="D29" s="38"/>
      <c r="E29" s="188"/>
      <c r="F29" s="189"/>
      <c r="G29" s="190"/>
      <c r="H29" s="191"/>
      <c r="I29" s="189"/>
      <c r="J29" s="190"/>
      <c r="K29" s="192"/>
      <c r="L29" s="193"/>
      <c r="M29" s="194"/>
      <c r="N29" s="192"/>
      <c r="O29" s="193"/>
    </row>
    <row r="30" spans="1:15" s="1" customFormat="1" ht="13" customHeight="1" x14ac:dyDescent="0.35">
      <c r="A30" s="143" t="s">
        <v>33</v>
      </c>
      <c r="B30" s="50" t="s">
        <v>34</v>
      </c>
      <c r="C30" s="144">
        <v>20000</v>
      </c>
      <c r="D30" s="38"/>
      <c r="E30" s="24"/>
      <c r="F30" s="189"/>
      <c r="G30" s="190"/>
      <c r="H30" s="191"/>
      <c r="I30" s="189"/>
      <c r="J30" s="190"/>
      <c r="K30" s="192"/>
      <c r="L30" s="193"/>
      <c r="M30" s="194"/>
      <c r="N30" s="192"/>
      <c r="O30" s="193"/>
    </row>
    <row r="31" spans="1:15" s="1" customFormat="1" ht="13" customHeight="1" x14ac:dyDescent="0.35">
      <c r="A31" s="143" t="s">
        <v>33</v>
      </c>
      <c r="B31" s="41" t="s">
        <v>35</v>
      </c>
      <c r="C31" s="146">
        <v>50000</v>
      </c>
      <c r="D31" s="38"/>
      <c r="E31" s="24"/>
      <c r="F31" s="82"/>
      <c r="G31" s="38"/>
      <c r="H31" s="30"/>
      <c r="I31" s="81"/>
      <c r="J31" s="37"/>
      <c r="K31" s="149"/>
      <c r="L31" s="98"/>
      <c r="M31" s="99"/>
      <c r="N31" s="97"/>
      <c r="O31" s="98"/>
    </row>
    <row r="32" spans="1:15" s="1" customFormat="1" ht="13" customHeight="1" x14ac:dyDescent="0.35">
      <c r="A32" s="143" t="s">
        <v>33</v>
      </c>
      <c r="B32" s="40" t="s">
        <v>36</v>
      </c>
      <c r="C32" s="146">
        <v>50000</v>
      </c>
      <c r="D32" s="38"/>
      <c r="E32" s="24"/>
      <c r="F32" s="82"/>
      <c r="G32" s="38"/>
      <c r="H32" s="30"/>
      <c r="I32" s="81"/>
      <c r="J32" s="37"/>
      <c r="K32" s="149"/>
      <c r="L32" s="98"/>
      <c r="M32" s="99"/>
      <c r="N32" s="97"/>
      <c r="O32" s="98"/>
    </row>
    <row r="33" spans="1:15" s="1" customFormat="1" ht="13" customHeight="1" x14ac:dyDescent="0.35">
      <c r="A33" s="143" t="s">
        <v>33</v>
      </c>
      <c r="B33" s="42" t="s">
        <v>37</v>
      </c>
      <c r="C33" s="144">
        <v>15000</v>
      </c>
      <c r="D33" s="38"/>
      <c r="E33" s="24"/>
      <c r="F33" s="82"/>
      <c r="G33" s="37"/>
      <c r="H33" s="30"/>
      <c r="I33" s="81"/>
      <c r="J33" s="37"/>
      <c r="K33" s="149"/>
      <c r="L33" s="142"/>
      <c r="M33" s="112"/>
      <c r="N33" s="141"/>
      <c r="O33" s="142"/>
    </row>
    <row r="34" spans="1:15" s="1" customFormat="1" ht="13" customHeight="1" x14ac:dyDescent="0.35">
      <c r="A34" s="143" t="s">
        <v>33</v>
      </c>
      <c r="B34" s="50" t="s">
        <v>41</v>
      </c>
      <c r="C34" s="147">
        <f>((21579000/24)*12)/73.7</f>
        <v>146397.55766621439</v>
      </c>
      <c r="D34" s="37"/>
      <c r="E34" s="23"/>
      <c r="F34" s="81"/>
      <c r="G34" s="37"/>
      <c r="H34" s="30"/>
      <c r="I34" s="81"/>
      <c r="J34" s="37"/>
      <c r="K34" s="149"/>
      <c r="L34" s="98"/>
      <c r="M34" s="99"/>
      <c r="N34" s="97"/>
      <c r="O34" s="98"/>
    </row>
    <row r="35" spans="1:15" s="1" customFormat="1" ht="13" customHeight="1" thickBot="1" x14ac:dyDescent="0.4">
      <c r="A35" s="8"/>
      <c r="B35" s="18" t="s">
        <v>76</v>
      </c>
      <c r="C35" s="159">
        <f>SUM(C36:C43)</f>
        <v>518156.34265734267</v>
      </c>
      <c r="D35" s="38"/>
      <c r="E35" s="24"/>
      <c r="F35" s="82"/>
      <c r="G35" s="38"/>
      <c r="H35" s="31"/>
      <c r="I35" s="82"/>
      <c r="J35" s="38"/>
      <c r="K35" s="145"/>
      <c r="L35" s="142"/>
      <c r="M35" s="112"/>
      <c r="N35" s="141"/>
      <c r="O35" s="142"/>
    </row>
    <row r="36" spans="1:15" s="1" customFormat="1" ht="13" customHeight="1" thickTop="1" x14ac:dyDescent="0.35">
      <c r="A36" s="8"/>
      <c r="B36" s="43" t="s">
        <v>38</v>
      </c>
      <c r="C36" s="88">
        <v>182000</v>
      </c>
      <c r="D36" s="37"/>
      <c r="E36" s="23"/>
      <c r="F36" s="81"/>
      <c r="G36" s="37"/>
      <c r="H36" s="30"/>
      <c r="I36" s="81"/>
      <c r="J36" s="37"/>
      <c r="K36" s="149"/>
      <c r="L36" s="98"/>
      <c r="M36" s="99"/>
      <c r="N36" s="97"/>
      <c r="O36" s="98"/>
    </row>
    <row r="37" spans="1:15" s="1" customFormat="1" ht="13" customHeight="1" x14ac:dyDescent="0.35">
      <c r="A37" s="8"/>
      <c r="B37" s="43" t="s">
        <v>80</v>
      </c>
      <c r="C37" s="48">
        <f>91500/1.43</f>
        <v>63986.01398601399</v>
      </c>
      <c r="D37" s="37"/>
      <c r="E37" s="23"/>
      <c r="F37" s="81"/>
      <c r="G37" s="37"/>
      <c r="H37" s="31"/>
      <c r="I37" s="82"/>
      <c r="J37" s="38"/>
      <c r="K37" s="145"/>
      <c r="L37" s="142"/>
      <c r="M37" s="112"/>
      <c r="N37" s="141"/>
      <c r="O37" s="142"/>
    </row>
    <row r="38" spans="1:15" s="1" customFormat="1" x14ac:dyDescent="0.35">
      <c r="A38" s="8"/>
      <c r="B38" s="43" t="s">
        <v>39</v>
      </c>
      <c r="C38" s="48">
        <v>10000</v>
      </c>
      <c r="D38" s="38"/>
      <c r="E38" s="24"/>
      <c r="F38" s="82"/>
      <c r="G38" s="38"/>
      <c r="H38" s="30"/>
      <c r="I38" s="82"/>
      <c r="J38" s="38"/>
      <c r="K38" s="145"/>
      <c r="L38" s="142"/>
      <c r="M38" s="112"/>
      <c r="N38" s="141"/>
      <c r="O38" s="98"/>
    </row>
    <row r="39" spans="1:15" s="1" customFormat="1" x14ac:dyDescent="0.35">
      <c r="A39" s="8"/>
      <c r="B39" s="43" t="s">
        <v>42</v>
      </c>
      <c r="C39" s="48">
        <f>69600/1.43</f>
        <v>48671.328671328672</v>
      </c>
      <c r="D39" s="37"/>
      <c r="E39" s="23"/>
      <c r="F39" s="81"/>
      <c r="G39" s="37"/>
      <c r="H39" s="31"/>
      <c r="I39" s="82"/>
      <c r="J39" s="38"/>
      <c r="K39" s="145"/>
      <c r="L39" s="142"/>
      <c r="M39" s="112"/>
      <c r="N39" s="141"/>
      <c r="O39" s="142"/>
    </row>
    <row r="40" spans="1:15" s="1" customFormat="1" x14ac:dyDescent="0.35">
      <c r="A40" s="8" t="s">
        <v>33</v>
      </c>
      <c r="B40" s="44" t="s">
        <v>77</v>
      </c>
      <c r="C40" s="69"/>
      <c r="D40" s="38"/>
      <c r="E40" s="24"/>
      <c r="F40" s="82"/>
      <c r="G40" s="38"/>
      <c r="H40" s="31"/>
      <c r="I40" s="82"/>
      <c r="J40" s="38"/>
      <c r="K40" s="145"/>
      <c r="L40" s="142"/>
      <c r="M40" s="112"/>
      <c r="N40" s="141"/>
      <c r="O40" s="142"/>
    </row>
    <row r="41" spans="1:15" s="1" customFormat="1" x14ac:dyDescent="0.35">
      <c r="A41" s="143" t="s">
        <v>33</v>
      </c>
      <c r="B41" s="39" t="s">
        <v>81</v>
      </c>
      <c r="C41" s="144">
        <v>22700</v>
      </c>
      <c r="D41" s="38"/>
      <c r="E41" s="23"/>
      <c r="F41" s="81"/>
      <c r="G41" s="37"/>
      <c r="H41" s="30"/>
      <c r="I41" s="81"/>
      <c r="J41" s="37"/>
      <c r="K41" s="145"/>
      <c r="L41" s="142"/>
      <c r="M41" s="112"/>
      <c r="N41" s="141"/>
      <c r="O41" s="142"/>
    </row>
    <row r="42" spans="1:15" s="1" customFormat="1" x14ac:dyDescent="0.35">
      <c r="A42" s="8" t="s">
        <v>8</v>
      </c>
      <c r="B42" s="45" t="s">
        <v>78</v>
      </c>
      <c r="C42" s="148">
        <v>150000</v>
      </c>
      <c r="D42" s="37"/>
      <c r="E42" s="23"/>
      <c r="F42" s="81"/>
      <c r="G42" s="37"/>
      <c r="H42" s="30"/>
      <c r="I42" s="81"/>
      <c r="J42" s="37"/>
      <c r="K42" s="149"/>
      <c r="L42" s="98"/>
      <c r="M42" s="99"/>
      <c r="N42" s="97"/>
      <c r="O42" s="98"/>
    </row>
    <row r="43" spans="1:15" s="1" customFormat="1" x14ac:dyDescent="0.35">
      <c r="A43" s="8" t="s">
        <v>33</v>
      </c>
      <c r="B43" s="46" t="s">
        <v>40</v>
      </c>
      <c r="C43" s="49">
        <v>40799</v>
      </c>
      <c r="D43" s="37"/>
      <c r="E43" s="23"/>
      <c r="F43" s="81"/>
      <c r="G43" s="37"/>
      <c r="H43" s="30"/>
      <c r="I43" s="81"/>
      <c r="J43" s="37"/>
      <c r="K43" s="149"/>
      <c r="L43" s="98"/>
      <c r="M43" s="99"/>
      <c r="N43" s="97"/>
      <c r="O43" s="98"/>
    </row>
    <row r="44" spans="1:15" s="1" customFormat="1" ht="15" thickBot="1" x14ac:dyDescent="0.4">
      <c r="A44" s="150"/>
      <c r="B44" s="59" t="s">
        <v>46</v>
      </c>
      <c r="C44" s="159">
        <f>SUM(C45:C53)</f>
        <v>208182</v>
      </c>
      <c r="D44" s="151"/>
      <c r="E44" s="51"/>
      <c r="F44" s="80"/>
      <c r="G44" s="151"/>
      <c r="H44" s="150"/>
      <c r="I44" s="75"/>
      <c r="J44" s="151"/>
      <c r="K44" s="150"/>
      <c r="L44" s="75"/>
      <c r="M44" s="151"/>
      <c r="N44" s="150"/>
      <c r="O44" s="75"/>
    </row>
    <row r="45" spans="1:15" s="1" customFormat="1" ht="13" customHeight="1" thickTop="1" x14ac:dyDescent="0.35">
      <c r="A45" s="6" t="s">
        <v>6</v>
      </c>
      <c r="B45" s="60" t="s">
        <v>47</v>
      </c>
      <c r="C45" s="200">
        <v>14000</v>
      </c>
      <c r="D45" s="53"/>
      <c r="E45" s="51"/>
      <c r="F45" s="75"/>
      <c r="G45" s="53"/>
      <c r="H45" s="51"/>
      <c r="I45" s="75"/>
      <c r="J45" s="53"/>
      <c r="K45" s="51"/>
      <c r="L45" s="75"/>
      <c r="M45" s="53"/>
      <c r="N45" s="51"/>
      <c r="O45" s="75"/>
    </row>
    <row r="46" spans="1:15" s="1" customFormat="1" ht="13" customHeight="1" x14ac:dyDescent="0.35">
      <c r="A46" s="6" t="s">
        <v>6</v>
      </c>
      <c r="B46" s="16" t="s">
        <v>48</v>
      </c>
      <c r="C46" s="200">
        <v>7500</v>
      </c>
      <c r="D46" s="53"/>
      <c r="E46" s="51"/>
      <c r="F46" s="75"/>
      <c r="G46" s="53"/>
      <c r="H46" s="51"/>
      <c r="I46" s="75"/>
      <c r="J46" s="53"/>
      <c r="K46" s="51"/>
      <c r="L46" s="75"/>
      <c r="M46" s="53"/>
      <c r="N46" s="51"/>
      <c r="O46" s="75"/>
    </row>
    <row r="47" spans="1:15" s="1" customFormat="1" ht="13" customHeight="1" x14ac:dyDescent="0.35">
      <c r="A47" s="6" t="s">
        <v>6</v>
      </c>
      <c r="B47" s="43" t="s">
        <v>49</v>
      </c>
      <c r="C47" s="200">
        <v>33500</v>
      </c>
      <c r="D47" s="53"/>
      <c r="E47" s="51"/>
      <c r="F47" s="75"/>
      <c r="G47" s="53"/>
      <c r="H47" s="51"/>
      <c r="I47" s="75"/>
      <c r="J47" s="53"/>
      <c r="K47" s="51"/>
      <c r="L47" s="75"/>
      <c r="M47" s="53"/>
      <c r="N47" s="51"/>
      <c r="O47" s="75"/>
    </row>
    <row r="48" spans="1:15" s="1" customFormat="1" ht="13" customHeight="1" x14ac:dyDescent="0.35">
      <c r="A48" s="8" t="s">
        <v>6</v>
      </c>
      <c r="B48" s="15" t="s">
        <v>50</v>
      </c>
      <c r="C48" s="201">
        <v>58000</v>
      </c>
      <c r="D48" s="53"/>
      <c r="E48" s="51"/>
      <c r="F48" s="75"/>
      <c r="G48" s="53"/>
      <c r="H48" s="51"/>
      <c r="I48" s="75"/>
      <c r="J48" s="53"/>
      <c r="K48" s="51"/>
      <c r="L48" s="75"/>
      <c r="M48" s="53"/>
      <c r="N48" s="51"/>
      <c r="O48" s="75"/>
    </row>
    <row r="49" spans="1:15" s="1" customFormat="1" ht="13" customHeight="1" x14ac:dyDescent="0.35">
      <c r="A49" s="8" t="s">
        <v>6</v>
      </c>
      <c r="B49" s="15" t="s">
        <v>51</v>
      </c>
      <c r="C49" s="200">
        <v>40250</v>
      </c>
      <c r="D49" s="53"/>
      <c r="E49" s="51"/>
      <c r="F49" s="75"/>
      <c r="G49" s="53"/>
      <c r="H49" s="51"/>
      <c r="I49" s="75"/>
      <c r="J49" s="53"/>
      <c r="K49" s="51"/>
      <c r="L49" s="75"/>
      <c r="M49" s="53"/>
      <c r="N49" s="51"/>
      <c r="O49" s="75"/>
    </row>
    <row r="50" spans="1:15" s="1" customFormat="1" ht="13" customHeight="1" x14ac:dyDescent="0.35">
      <c r="A50" s="8" t="s">
        <v>6</v>
      </c>
      <c r="B50" s="15" t="s">
        <v>52</v>
      </c>
      <c r="C50" s="200">
        <v>14500</v>
      </c>
      <c r="D50" s="53"/>
      <c r="E50" s="51"/>
      <c r="F50" s="75"/>
      <c r="G50" s="53"/>
      <c r="H50" s="51"/>
      <c r="I50" s="75"/>
      <c r="J50" s="53"/>
      <c r="K50" s="51"/>
      <c r="L50" s="75"/>
      <c r="M50" s="53"/>
      <c r="N50" s="51"/>
      <c r="O50" s="75"/>
    </row>
    <row r="51" spans="1:15" s="1" customFormat="1" ht="13" customHeight="1" x14ac:dyDescent="0.35">
      <c r="A51" s="8" t="s">
        <v>6</v>
      </c>
      <c r="B51" s="15" t="s">
        <v>53</v>
      </c>
      <c r="C51" s="200">
        <v>30000</v>
      </c>
      <c r="D51" s="151"/>
      <c r="E51" s="150"/>
      <c r="F51" s="75"/>
      <c r="G51" s="151"/>
      <c r="H51" s="150"/>
      <c r="I51" s="75"/>
      <c r="J51" s="151"/>
      <c r="K51" s="150"/>
      <c r="L51" s="75"/>
      <c r="M51" s="151"/>
      <c r="N51" s="150"/>
      <c r="O51" s="75"/>
    </row>
    <row r="52" spans="1:15" s="1" customFormat="1" ht="13" customHeight="1" x14ac:dyDescent="0.35">
      <c r="A52" s="8" t="s">
        <v>6</v>
      </c>
      <c r="B52" s="15" t="s">
        <v>54</v>
      </c>
      <c r="C52" s="202">
        <v>5832</v>
      </c>
      <c r="D52" s="151"/>
      <c r="E52" s="150"/>
      <c r="F52" s="75"/>
      <c r="G52" s="151"/>
      <c r="H52" s="150"/>
      <c r="I52" s="75"/>
      <c r="J52" s="151"/>
      <c r="K52" s="150"/>
      <c r="L52" s="75"/>
      <c r="M52" s="151"/>
      <c r="N52" s="150"/>
      <c r="O52" s="75"/>
    </row>
    <row r="53" spans="1:15" ht="15" thickBot="1" x14ac:dyDescent="0.4">
      <c r="A53" s="6" t="s">
        <v>6</v>
      </c>
      <c r="B53" s="60" t="s">
        <v>55</v>
      </c>
      <c r="C53" s="203">
        <v>4600</v>
      </c>
      <c r="D53" s="152"/>
      <c r="E53" s="153"/>
      <c r="F53" s="154"/>
      <c r="G53" s="152"/>
      <c r="H53" s="153"/>
      <c r="I53" s="154"/>
      <c r="J53" s="152"/>
      <c r="K53" s="153"/>
      <c r="L53" s="154"/>
      <c r="M53" s="152"/>
      <c r="N53" s="153"/>
      <c r="O53" s="154"/>
    </row>
    <row r="54" spans="1:15" ht="16" thickBot="1" x14ac:dyDescent="0.4">
      <c r="A54" s="155"/>
      <c r="B54" s="61" t="s">
        <v>11</v>
      </c>
      <c r="C54" s="197">
        <f>C44+C35+C27+C14+C5</f>
        <v>4693395.2284672782</v>
      </c>
      <c r="D54" s="156"/>
      <c r="E54" s="156"/>
      <c r="F54" s="157"/>
      <c r="G54" s="157"/>
      <c r="H54" s="157"/>
      <c r="I54" s="157"/>
      <c r="J54" s="157"/>
      <c r="K54" s="89"/>
      <c r="L54" s="89"/>
      <c r="M54" s="89"/>
      <c r="N54" s="89"/>
      <c r="O54" s="89"/>
    </row>
    <row r="55" spans="1:15" x14ac:dyDescent="0.35">
      <c r="A55" s="125"/>
      <c r="C55" s="11"/>
      <c r="D55" s="111"/>
      <c r="E55" s="111"/>
      <c r="F55" s="111"/>
      <c r="G55" s="111"/>
      <c r="H55" s="111"/>
      <c r="I55" s="111"/>
      <c r="J55" s="111"/>
      <c r="K55" s="89"/>
      <c r="L55" s="89"/>
      <c r="M55" s="89"/>
      <c r="N55" s="89"/>
      <c r="O55" s="89"/>
    </row>
    <row r="56" spans="1:15" x14ac:dyDescent="0.35">
      <c r="A56" s="3"/>
      <c r="B56" s="5" t="s">
        <v>82</v>
      </c>
      <c r="C56" s="198">
        <f>C54-GCF!C10-GEF!C7</f>
        <v>2309761.9417539914</v>
      </c>
    </row>
    <row r="57" spans="1:15" ht="15" thickBot="1" x14ac:dyDescent="0.4">
      <c r="A57" s="3"/>
    </row>
    <row r="58" spans="1:15" x14ac:dyDescent="0.35">
      <c r="A58" s="3"/>
      <c r="B58" s="205" t="s">
        <v>89</v>
      </c>
      <c r="C58" s="204">
        <f>C54-C56</f>
        <v>2383633.2867132868</v>
      </c>
    </row>
    <row r="59" spans="1:15" x14ac:dyDescent="0.35">
      <c r="A59" s="3"/>
      <c r="B59" s="3"/>
      <c r="C59" s="3"/>
    </row>
  </sheetData>
  <mergeCells count="1">
    <mergeCell ref="D2:O2"/>
  </mergeCells>
  <pageMargins left="0.7" right="0.7" top="0.75" bottom="0.75" header="0.3" footer="0.3"/>
  <pageSetup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91C4D-61CE-46E6-9C10-1A27A033D85A}">
  <dimension ref="A1:O7"/>
  <sheetViews>
    <sheetView workbookViewId="0">
      <selection activeCell="C4" sqref="C4"/>
    </sheetView>
  </sheetViews>
  <sheetFormatPr defaultColWidth="8.81640625" defaultRowHeight="15.5" x14ac:dyDescent="0.35"/>
  <cols>
    <col min="1" max="1" width="6.81640625" style="160" bestFit="1" customWidth="1"/>
    <col min="2" max="2" width="38.6328125" style="160" bestFit="1" customWidth="1"/>
    <col min="3" max="3" width="12.54296875" style="160" bestFit="1" customWidth="1"/>
    <col min="4" max="4" width="4.1796875" style="160" bestFit="1" customWidth="1"/>
    <col min="5" max="5" width="4.36328125" style="160" bestFit="1" customWidth="1"/>
    <col min="6" max="6" width="5" style="160" bestFit="1" customWidth="1"/>
    <col min="7" max="7" width="4.54296875" style="160" bestFit="1" customWidth="1"/>
    <col min="8" max="8" width="5.08984375" style="160" bestFit="1" customWidth="1"/>
    <col min="9" max="9" width="4.1796875" style="160" bestFit="1" customWidth="1"/>
    <col min="10" max="10" width="3.81640625" style="160" bestFit="1" customWidth="1"/>
    <col min="11" max="11" width="4.6328125" style="160" bestFit="1" customWidth="1"/>
    <col min="12" max="13" width="4.1796875" style="160" bestFit="1" customWidth="1"/>
    <col min="14" max="14" width="4.453125" style="160" bestFit="1" customWidth="1"/>
    <col min="15" max="15" width="4.36328125" style="160" bestFit="1" customWidth="1"/>
    <col min="16" max="16384" width="8.81640625" style="160"/>
  </cols>
  <sheetData>
    <row r="1" spans="1:15" ht="16" thickBot="1" x14ac:dyDescent="0.4"/>
    <row r="2" spans="1:15" ht="16" thickBot="1" x14ac:dyDescent="0.4">
      <c r="D2" s="90" t="s">
        <v>56</v>
      </c>
      <c r="E2" s="91"/>
      <c r="F2" s="92"/>
      <c r="G2" s="90" t="s">
        <v>57</v>
      </c>
      <c r="H2" s="91"/>
      <c r="I2" s="92"/>
      <c r="J2" s="90" t="s">
        <v>58</v>
      </c>
      <c r="K2" s="91"/>
      <c r="L2" s="92"/>
      <c r="M2" s="90" t="s">
        <v>59</v>
      </c>
      <c r="N2" s="91"/>
      <c r="O2" s="92"/>
    </row>
    <row r="3" spans="1:15" ht="24.5" customHeight="1" x14ac:dyDescent="0.35">
      <c r="A3" s="168" t="s">
        <v>14</v>
      </c>
      <c r="B3" s="168" t="s">
        <v>85</v>
      </c>
      <c r="C3" s="168" t="s">
        <v>0</v>
      </c>
      <c r="D3" s="168" t="s">
        <v>12</v>
      </c>
      <c r="E3" s="168" t="s">
        <v>1</v>
      </c>
      <c r="F3" s="168" t="s">
        <v>16</v>
      </c>
      <c r="G3" s="168" t="s">
        <v>17</v>
      </c>
      <c r="H3" s="168" t="s">
        <v>2</v>
      </c>
      <c r="I3" s="168" t="s">
        <v>18</v>
      </c>
      <c r="J3" s="168" t="s">
        <v>83</v>
      </c>
      <c r="K3" s="168" t="s">
        <v>4</v>
      </c>
      <c r="L3" s="168" t="s">
        <v>84</v>
      </c>
      <c r="M3" s="168" t="s">
        <v>20</v>
      </c>
      <c r="N3" s="168" t="s">
        <v>21</v>
      </c>
      <c r="O3" s="168" t="s">
        <v>22</v>
      </c>
    </row>
    <row r="4" spans="1:15" ht="33.5" customHeight="1" x14ac:dyDescent="0.35">
      <c r="A4" s="169" t="s">
        <v>7</v>
      </c>
      <c r="B4" s="161" t="s">
        <v>68</v>
      </c>
      <c r="C4" s="162">
        <f>(12880373/1.43)*0.2</f>
        <v>1801450.7692307692</v>
      </c>
      <c r="D4" s="163"/>
      <c r="E4" s="163"/>
      <c r="F4" s="163"/>
      <c r="G4" s="163"/>
      <c r="H4" s="164"/>
      <c r="I4" s="164"/>
      <c r="J4" s="165"/>
      <c r="K4" s="165"/>
      <c r="L4" s="165"/>
      <c r="M4" s="165"/>
      <c r="N4" s="165"/>
      <c r="O4" s="165"/>
    </row>
    <row r="5" spans="1:15" ht="31" customHeight="1" x14ac:dyDescent="0.35">
      <c r="A5" s="169" t="s">
        <v>7</v>
      </c>
      <c r="B5" s="161" t="s">
        <v>67</v>
      </c>
      <c r="C5" s="162">
        <f>(2173839/1.43)*0.2</f>
        <v>304033.42657342664</v>
      </c>
      <c r="D5" s="163"/>
      <c r="E5" s="163"/>
      <c r="F5" s="163"/>
      <c r="G5" s="163"/>
      <c r="H5" s="164"/>
      <c r="I5" s="164"/>
      <c r="J5" s="165"/>
      <c r="K5" s="165"/>
      <c r="L5" s="165"/>
      <c r="M5" s="165"/>
      <c r="N5" s="165"/>
      <c r="O5" s="165"/>
    </row>
    <row r="6" spans="1:15" ht="24" customHeight="1" x14ac:dyDescent="0.35">
      <c r="A6" s="169" t="s">
        <v>7</v>
      </c>
      <c r="B6" s="161" t="s">
        <v>69</v>
      </c>
      <c r="C6" s="162">
        <f>(1988766/1.43)*0.2</f>
        <v>278149.09090909094</v>
      </c>
      <c r="D6" s="163"/>
      <c r="E6" s="163"/>
      <c r="F6" s="163"/>
      <c r="G6" s="163"/>
      <c r="H6" s="164"/>
      <c r="I6" s="164"/>
      <c r="J6" s="165"/>
      <c r="K6" s="165"/>
      <c r="L6" s="165"/>
      <c r="M6" s="165"/>
      <c r="N6" s="165"/>
      <c r="O6" s="165"/>
    </row>
    <row r="7" spans="1:15" x14ac:dyDescent="0.35">
      <c r="B7" s="167" t="s">
        <v>86</v>
      </c>
      <c r="C7" s="166">
        <f>SUM(C4:C6)</f>
        <v>2383633.2867132868</v>
      </c>
    </row>
  </sheetData>
  <phoneticPr fontId="27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21AA9-E0A8-49CF-9F56-52A70165A357}">
  <dimension ref="A1:O10"/>
  <sheetViews>
    <sheetView workbookViewId="0">
      <selection activeCell="C10" sqref="C10"/>
    </sheetView>
  </sheetViews>
  <sheetFormatPr defaultColWidth="8.81640625" defaultRowHeight="15.5" x14ac:dyDescent="0.35"/>
  <cols>
    <col min="1" max="1" width="8.81640625" style="160"/>
    <col min="2" max="2" width="56.90625" style="160" customWidth="1"/>
    <col min="3" max="3" width="13.54296875" style="160" customWidth="1"/>
    <col min="4" max="16384" width="8.81640625" style="160"/>
  </cols>
  <sheetData>
    <row r="1" spans="1:15" ht="16" thickBot="1" x14ac:dyDescent="0.4"/>
    <row r="2" spans="1:15" x14ac:dyDescent="0.35">
      <c r="D2" s="179" t="s">
        <v>56</v>
      </c>
      <c r="E2" s="180"/>
      <c r="F2" s="181"/>
      <c r="G2" s="179" t="s">
        <v>57</v>
      </c>
      <c r="H2" s="180"/>
      <c r="I2" s="181"/>
      <c r="J2" s="179" t="s">
        <v>58</v>
      </c>
      <c r="K2" s="180"/>
      <c r="L2" s="181"/>
      <c r="M2" s="179" t="s">
        <v>59</v>
      </c>
      <c r="N2" s="180"/>
      <c r="O2" s="181"/>
    </row>
    <row r="3" spans="1:15" x14ac:dyDescent="0.35">
      <c r="A3" s="168" t="s">
        <v>14</v>
      </c>
      <c r="B3" s="168" t="s">
        <v>85</v>
      </c>
      <c r="C3" s="168" t="s">
        <v>0</v>
      </c>
      <c r="D3" s="172" t="s">
        <v>12</v>
      </c>
      <c r="E3" s="172" t="s">
        <v>1</v>
      </c>
      <c r="F3" s="172" t="s">
        <v>16</v>
      </c>
      <c r="G3" s="172" t="s">
        <v>17</v>
      </c>
      <c r="H3" s="172" t="s">
        <v>2</v>
      </c>
      <c r="I3" s="172" t="s">
        <v>18</v>
      </c>
      <c r="J3" s="172" t="s">
        <v>83</v>
      </c>
      <c r="K3" s="172" t="s">
        <v>4</v>
      </c>
      <c r="L3" s="172" t="s">
        <v>84</v>
      </c>
      <c r="M3" s="172" t="s">
        <v>20</v>
      </c>
      <c r="N3" s="172" t="s">
        <v>21</v>
      </c>
      <c r="O3" s="172" t="s">
        <v>22</v>
      </c>
    </row>
    <row r="4" spans="1:15" s="170" customFormat="1" ht="26" customHeight="1" x14ac:dyDescent="0.35">
      <c r="A4" s="169" t="s">
        <v>9</v>
      </c>
      <c r="B4" s="161" t="s">
        <v>66</v>
      </c>
      <c r="C4" s="162">
        <v>239774</v>
      </c>
      <c r="D4" s="164"/>
      <c r="E4" s="164"/>
      <c r="F4" s="164"/>
      <c r="G4" s="164"/>
      <c r="H4" s="163"/>
      <c r="I4" s="163"/>
      <c r="J4" s="165"/>
      <c r="K4" s="165"/>
      <c r="L4" s="165"/>
      <c r="M4" s="165"/>
      <c r="N4" s="165"/>
      <c r="O4" s="165"/>
    </row>
    <row r="5" spans="1:15" s="157" customFormat="1" ht="13" customHeight="1" x14ac:dyDescent="0.35">
      <c r="A5" s="169" t="s">
        <v>9</v>
      </c>
      <c r="B5" s="171" t="s">
        <v>45</v>
      </c>
      <c r="C5" s="182">
        <v>95452.727272727294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</row>
    <row r="6" spans="1:15" s="157" customFormat="1" ht="15" customHeight="1" x14ac:dyDescent="0.35">
      <c r="A6" s="169" t="s">
        <v>9</v>
      </c>
      <c r="B6" s="173" t="s">
        <v>73</v>
      </c>
      <c r="C6" s="183">
        <v>874741.25874125876</v>
      </c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</row>
    <row r="7" spans="1:15" s="157" customFormat="1" ht="17.5" customHeight="1" x14ac:dyDescent="0.35">
      <c r="A7" s="169" t="s">
        <v>9</v>
      </c>
      <c r="B7" s="174" t="s">
        <v>15</v>
      </c>
      <c r="C7" s="184">
        <v>225206</v>
      </c>
      <c r="D7" s="178"/>
      <c r="E7" s="178"/>
      <c r="F7" s="178"/>
      <c r="G7" s="178"/>
      <c r="H7" s="178"/>
      <c r="I7" s="178"/>
      <c r="J7" s="175"/>
      <c r="K7" s="175"/>
      <c r="L7" s="175"/>
      <c r="M7" s="175"/>
      <c r="N7" s="175"/>
      <c r="O7" s="175"/>
    </row>
    <row r="8" spans="1:15" s="157" customFormat="1" ht="18" customHeight="1" x14ac:dyDescent="0.35">
      <c r="A8" s="169" t="s">
        <v>9</v>
      </c>
      <c r="B8" s="176" t="s">
        <v>10</v>
      </c>
      <c r="C8" s="185">
        <v>337145.41784448095</v>
      </c>
      <c r="D8" s="178"/>
      <c r="E8" s="178"/>
      <c r="F8" s="178"/>
      <c r="G8" s="178"/>
      <c r="H8" s="178"/>
      <c r="I8" s="178"/>
      <c r="J8" s="175"/>
      <c r="K8" s="175"/>
      <c r="L8" s="175"/>
      <c r="M8" s="175"/>
      <c r="N8" s="175"/>
      <c r="O8" s="175"/>
    </row>
    <row r="9" spans="1:15" s="157" customFormat="1" ht="20" customHeight="1" x14ac:dyDescent="0.35">
      <c r="A9" s="195" t="s">
        <v>9</v>
      </c>
      <c r="B9" s="186" t="s">
        <v>43</v>
      </c>
      <c r="D9" s="177"/>
      <c r="E9" s="177"/>
      <c r="F9" s="177"/>
      <c r="G9" s="177"/>
      <c r="H9" s="177"/>
      <c r="I9" s="177"/>
      <c r="J9" s="177"/>
      <c r="K9" s="177"/>
      <c r="L9" s="178"/>
      <c r="M9" s="178"/>
      <c r="N9" s="178"/>
      <c r="O9" s="178"/>
    </row>
    <row r="10" spans="1:15" x14ac:dyDescent="0.35">
      <c r="B10" s="167" t="s">
        <v>86</v>
      </c>
      <c r="C10" s="187"/>
    </row>
  </sheetData>
  <phoneticPr fontId="27" type="noConversion"/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2FF23057F70248841BB6BF42DA4F38" ma:contentTypeVersion="13" ma:contentTypeDescription="Create a new document." ma:contentTypeScope="" ma:versionID="4ec25be8b2884ab4669e51632daa201f">
  <xsd:schema xmlns:xsd="http://www.w3.org/2001/XMLSchema" xmlns:xs="http://www.w3.org/2001/XMLSchema" xmlns:p="http://schemas.microsoft.com/office/2006/metadata/properties" xmlns:ns2="efcde4b6-0976-48cc-a637-59ff6e92693d" xmlns:ns3="caf5c767-f39c-48b0-bcf6-6a8d6dcf00f1" targetNamespace="http://schemas.microsoft.com/office/2006/metadata/properties" ma:root="true" ma:fieldsID="0e1de403e16ed0adfdf0b61ccb145ca8" ns2:_="" ns3:_="">
    <xsd:import namespace="efcde4b6-0976-48cc-a637-59ff6e92693d"/>
    <xsd:import namespace="caf5c767-f39c-48b0-bcf6-6a8d6dcf00f1"/>
    <xsd:element name="properties">
      <xsd:complexType>
        <xsd:sequence>
          <xsd:element name="documentManagement">
            <xsd:complexType>
              <xsd:all>
                <xsd:element ref="ns2:SharedWithDetails" minOccurs="0"/>
                <xsd:element ref="ns2:SharedWithUser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de4b6-0976-48cc-a637-59ff6e92693d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5c767-f39c-48b0-bcf6-6a8d6dcf00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60E181-9497-4791-B0A5-4688B66525F0}"/>
</file>

<file path=customXml/itemProps2.xml><?xml version="1.0" encoding="utf-8"?>
<ds:datastoreItem xmlns:ds="http://schemas.openxmlformats.org/officeDocument/2006/customXml" ds:itemID="{0647677D-4B44-435E-AE6A-D6522B1BD1B5}"/>
</file>

<file path=customXml/itemProps3.xml><?xml version="1.0" encoding="utf-8"?>
<ds:datastoreItem xmlns:ds="http://schemas.openxmlformats.org/officeDocument/2006/customXml" ds:itemID="{A17D2683-646D-4E52-BEA5-12DA38618A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AWP&amp;B 2022</vt:lpstr>
      <vt:lpstr>GEF</vt:lpstr>
      <vt:lpstr>GCF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Eudora  Thomas</dc:creator>
  <cp:lastModifiedBy>User</cp:lastModifiedBy>
  <dcterms:created xsi:type="dcterms:W3CDTF">2019-07-04T14:06:39Z</dcterms:created>
  <dcterms:modified xsi:type="dcterms:W3CDTF">2022-01-10T05:53:11Z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0x010100342FF23057F70248841BB6BF42DA4F38</vt:lpwstr>
  </property>
</Properties>
</file>